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tabRatio="684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fullCalcOnLoad="1"/>
</workbook>
</file>

<file path=xl/sharedStrings.xml><?xml version="1.0" encoding="utf-8"?>
<sst xmlns="http://schemas.openxmlformats.org/spreadsheetml/2006/main" count="980" uniqueCount="162">
  <si>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</si>
  <si>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</si>
  <si>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</si>
  <si>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</si>
  <si>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</si>
  <si>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</si>
  <si>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</si>
  <si>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</si>
  <si>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</si>
  <si>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</si>
  <si>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</si>
  <si>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</si>
  <si>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</si>
  <si>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</si>
  <si>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</si>
  <si>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</si>
  <si>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</si>
  <si>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</si>
  <si>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</si>
  <si>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</si>
  <si>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</si>
  <si>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</si>
  <si>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</si>
  <si>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</si>
  <si>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</si>
  <si>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</si>
  <si>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</si>
  <si>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</si>
  <si>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</si>
  <si>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</si>
  <si>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</si>
  <si>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</si>
  <si>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</si>
  <si>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</si>
  <si>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</si>
  <si>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</si>
  <si>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</si>
  <si>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</si>
  <si>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</si>
  <si>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</si>
  <si>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</si>
  <si>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</si>
  <si>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</si>
  <si>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</si>
  <si>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</si>
  <si>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</si>
  <si>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</si>
  <si>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</si>
  <si>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</si>
  <si>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</si>
  <si>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</si>
  <si>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</si>
  <si>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</si>
  <si>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</si>
  <si>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</si>
  <si>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</si>
  <si>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</si>
  <si>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</si>
  <si>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</si>
  <si>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</si>
  <si>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</si>
  <si>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</si>
  <si>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</si>
  <si>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</si>
  <si>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</si>
  <si>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</si>
  <si>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</si>
  <si>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</si>
  <si>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</si>
  <si>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</si>
  <si>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</si>
  <si>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</si>
  <si>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</si>
  <si>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</si>
  <si>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</si>
  <si>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</si>
  <si>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</si>
  <si>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</si>
  <si>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</si>
  <si>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</si>
  <si>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</si>
  <si>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</si>
  <si>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</si>
  <si>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</si>
  <si>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</si>
  <si>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</si>
  <si>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</si>
  <si>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</si>
  <si>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</si>
  <si>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</si>
  <si>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</si>
  <si>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</si>
  <si>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</si>
  <si>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</si>
  <si>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</si>
  <si>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</si>
  <si>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</si>
  <si>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</si>
  <si>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</si>
  <si>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</si>
  <si>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</si>
  <si>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</si>
  <si>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</si>
  <si>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</si>
  <si>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</si>
  <si>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</si>
  <si>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</si>
  <si>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</si>
  <si>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</si>
  <si>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</si>
  <si>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</si>
  <si>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</si>
  <si>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</si>
  <si>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</si>
  <si>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</si>
  <si>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</si>
  <si>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</si>
  <si>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</si>
  <si>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</si>
  <si>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</si>
  <si>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</si>
  <si>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</si>
  <si>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</si>
  <si>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</si>
  <si>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</si>
  <si>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</si>
  <si>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</si>
  <si>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</si>
  <si>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</si>
  <si>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</si>
  <si>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</si>
  <si>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</si>
  <si>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</si>
  <si>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</si>
  <si>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</si>
  <si>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</si>
  <si>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</si>
  <si>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</si>
  <si>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</si>
  <si>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</si>
  <si>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</si>
  <si>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</si>
  <si>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</si>
  <si>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</si>
  <si>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</si>
  <si>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</si>
  <si>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</si>
  <si>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</si>
  <si>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</si>
  <si>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</si>
  <si>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</si>
  <si>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</si>
  <si>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</si>
  <si>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</si>
  <si>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</si>
  <si>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</si>
  <si>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</si>
  <si>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</si>
  <si>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</si>
  <si>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BOAT:    HORSESHOE ST. LOUIS</t>
  </si>
  <si>
    <t>MONTH ENDED:  JULY 2022</t>
  </si>
  <si>
    <t xml:space="preserve">   Rising Phoenix MB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</si>
</sst>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OutlineSymbols="0" zoomScale="87" zoomScaleNormal="87" zoomScalePageLayoutView="0" workbookViewId="0" topLeftCell="A52">
      <selection activeCell="A80" sqref="A80:IV80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160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153</v>
      </c>
      <c r="B9" s="13"/>
      <c r="C9" s="14"/>
      <c r="D9" s="73">
        <v>1</v>
      </c>
      <c r="E9" s="99">
        <v>545466</v>
      </c>
      <c r="F9" s="74">
        <v>157706</v>
      </c>
      <c r="G9" s="104">
        <f>F9/E9</f>
        <v>0.2891215951131693</v>
      </c>
      <c r="H9" s="15"/>
    </row>
    <row r="10" spans="1:8" ht="15.75">
      <c r="A10" s="93" t="s">
        <v>11</v>
      </c>
      <c r="B10" s="13"/>
      <c r="C10" s="14"/>
      <c r="D10" s="73">
        <v>2</v>
      </c>
      <c r="E10" s="99">
        <v>1393024</v>
      </c>
      <c r="F10" s="74">
        <v>376622</v>
      </c>
      <c r="G10" s="104">
        <f>F10/E10</f>
        <v>0.2703628939630617</v>
      </c>
      <c r="H10" s="15"/>
    </row>
    <row r="11" spans="1:8" ht="15.7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74</v>
      </c>
      <c r="B13" s="13"/>
      <c r="C13" s="14"/>
      <c r="D13" s="73">
        <v>9</v>
      </c>
      <c r="E13" s="99">
        <v>1929985</v>
      </c>
      <c r="F13" s="74">
        <v>536041.5</v>
      </c>
      <c r="G13" s="104">
        <f aca="true" t="shared" si="0" ref="G13:G22">F13/E13</f>
        <v>0.27774386847566174</v>
      </c>
      <c r="H13" s="15"/>
    </row>
    <row r="14" spans="1:8" ht="15.75">
      <c r="A14" s="93" t="s">
        <v>122</v>
      </c>
      <c r="B14" s="13"/>
      <c r="C14" s="14"/>
      <c r="D14" s="73">
        <v>1</v>
      </c>
      <c r="E14" s="99">
        <v>112122</v>
      </c>
      <c r="F14" s="74">
        <v>66108</v>
      </c>
      <c r="G14" s="104">
        <f t="shared" si="0"/>
        <v>0.5896077487023064</v>
      </c>
      <c r="H14" s="15"/>
    </row>
    <row r="15" spans="1:8" ht="15.75">
      <c r="A15" s="93" t="s">
        <v>114</v>
      </c>
      <c r="B15" s="13"/>
      <c r="C15" s="14"/>
      <c r="D15" s="73">
        <v>1</v>
      </c>
      <c r="E15" s="99">
        <v>163148</v>
      </c>
      <c r="F15" s="74">
        <v>57139</v>
      </c>
      <c r="G15" s="104">
        <f t="shared" si="0"/>
        <v>0.3502280138279354</v>
      </c>
      <c r="H15" s="15"/>
    </row>
    <row r="16" spans="1:8" ht="15.75">
      <c r="A16" s="93" t="s">
        <v>123</v>
      </c>
      <c r="B16" s="13"/>
      <c r="C16" s="14"/>
      <c r="D16" s="73">
        <v>2</v>
      </c>
      <c r="E16" s="99">
        <v>3562690</v>
      </c>
      <c r="F16" s="74">
        <v>477038.5</v>
      </c>
      <c r="G16" s="104">
        <f t="shared" si="0"/>
        <v>0.13389840261150984</v>
      </c>
      <c r="H16" s="15"/>
    </row>
    <row r="17" spans="1:8" ht="15.75">
      <c r="A17" s="93" t="s">
        <v>154</v>
      </c>
      <c r="B17" s="13"/>
      <c r="C17" s="14"/>
      <c r="D17" s="73">
        <v>5</v>
      </c>
      <c r="E17" s="99">
        <v>4588386</v>
      </c>
      <c r="F17" s="74">
        <v>799843.5</v>
      </c>
      <c r="G17" s="104">
        <f t="shared" si="0"/>
        <v>0.17431913967133542</v>
      </c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543764</v>
      </c>
      <c r="F18" s="74">
        <v>182647.5</v>
      </c>
      <c r="G18" s="104">
        <f t="shared" si="0"/>
        <v>0.3358947999499783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70" t="s">
        <v>16</v>
      </c>
      <c r="B20" s="13"/>
      <c r="C20" s="14"/>
      <c r="D20" s="73">
        <v>1</v>
      </c>
      <c r="E20" s="99">
        <v>1204947</v>
      </c>
      <c r="F20" s="74">
        <v>46333.5</v>
      </c>
      <c r="G20" s="104">
        <f t="shared" si="0"/>
        <v>0.03845272862623833</v>
      </c>
      <c r="H20" s="15"/>
    </row>
    <row r="21" spans="1:8" ht="15.7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98</v>
      </c>
      <c r="B22" s="13"/>
      <c r="C22" s="14"/>
      <c r="D22" s="73">
        <v>1</v>
      </c>
      <c r="E22" s="99">
        <v>61979</v>
      </c>
      <c r="F22" s="74">
        <v>20664</v>
      </c>
      <c r="G22" s="104">
        <f t="shared" si="0"/>
        <v>0.3334032494877297</v>
      </c>
      <c r="H22" s="15"/>
    </row>
    <row r="23" spans="1:8" ht="15.75">
      <c r="A23" s="93" t="s">
        <v>158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150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99">
        <v>664537</v>
      </c>
      <c r="F25" s="74">
        <v>95522.5</v>
      </c>
      <c r="G25" s="104">
        <f>F25/E25</f>
        <v>0.1437429368116448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161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117</v>
      </c>
      <c r="B30" s="13"/>
      <c r="C30" s="14"/>
      <c r="D30" s="73">
        <v>2</v>
      </c>
      <c r="E30" s="74">
        <v>621336</v>
      </c>
      <c r="F30" s="74">
        <v>162865</v>
      </c>
      <c r="G30" s="104">
        <f>F30/E30</f>
        <v>0.262120656134523</v>
      </c>
      <c r="H30" s="15"/>
    </row>
    <row r="31" spans="1:8" ht="15.75">
      <c r="A31" s="70" t="s">
        <v>19</v>
      </c>
      <c r="B31" s="13"/>
      <c r="C31" s="14"/>
      <c r="D31" s="73">
        <v>1</v>
      </c>
      <c r="E31" s="74">
        <v>211216</v>
      </c>
      <c r="F31" s="74">
        <v>39779</v>
      </c>
      <c r="G31" s="104">
        <f>F31/E31</f>
        <v>0.18833327020680252</v>
      </c>
      <c r="H31" s="15"/>
    </row>
    <row r="32" spans="1:8" ht="15.75">
      <c r="A32" s="70" t="s">
        <v>149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30</v>
      </c>
      <c r="E39" s="82">
        <f>SUM(E9:E38)</f>
        <v>15602600</v>
      </c>
      <c r="F39" s="82">
        <f>SUM(F9:F38)</f>
        <v>3018310</v>
      </c>
      <c r="G39" s="106">
        <f>F39/E39</f>
        <v>0.19344916872828888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>
      <c r="A44" s="27" t="s">
        <v>10</v>
      </c>
      <c r="B44" s="28"/>
      <c r="C44" s="14"/>
      <c r="D44" s="73"/>
      <c r="E44" s="111">
        <v>649923.12</v>
      </c>
      <c r="F44" s="74">
        <v>34256.8</v>
      </c>
      <c r="G44" s="104">
        <f>1-(+F44/E44)</f>
        <v>0.9472909965104795</v>
      </c>
      <c r="H44" s="2"/>
    </row>
    <row r="45" spans="1:8" ht="15.75">
      <c r="A45" s="27" t="s">
        <v>110</v>
      </c>
      <c r="B45" s="28"/>
      <c r="C45" s="14"/>
      <c r="D45" s="73"/>
      <c r="E45" s="111">
        <v>62269</v>
      </c>
      <c r="F45" s="74">
        <v>996.5</v>
      </c>
      <c r="G45" s="104">
        <f>1-(+F45/E45)</f>
        <v>0.983996852366346</v>
      </c>
      <c r="H45" s="2"/>
    </row>
    <row r="46" spans="1:8" ht="15.75">
      <c r="A46" s="27" t="s">
        <v>20</v>
      </c>
      <c r="B46" s="28"/>
      <c r="C46" s="14"/>
      <c r="D46" s="73"/>
      <c r="E46" s="111">
        <v>1369697.53</v>
      </c>
      <c r="F46" s="74">
        <v>79250.23</v>
      </c>
      <c r="G46" s="104">
        <f>1-(+F46/E46)</f>
        <v>0.9421403424740059</v>
      </c>
      <c r="H46" s="2"/>
    </row>
    <row r="47" spans="1:8" ht="15.75">
      <c r="A47" s="27" t="s">
        <v>14</v>
      </c>
      <c r="B47" s="28"/>
      <c r="C47" s="14"/>
      <c r="D47" s="73"/>
      <c r="E47" s="111">
        <v>67951.33</v>
      </c>
      <c r="F47" s="74">
        <v>2114.76</v>
      </c>
      <c r="G47" s="104">
        <f>1-(+F47/E47)</f>
        <v>0.9688783133457431</v>
      </c>
      <c r="H47" s="2"/>
    </row>
    <row r="48" spans="1:8" ht="15.75">
      <c r="A48" s="27" t="s">
        <v>155</v>
      </c>
      <c r="B48" s="28"/>
      <c r="C48" s="14"/>
      <c r="D48" s="73"/>
      <c r="E48" s="111">
        <v>263336.55</v>
      </c>
      <c r="F48" s="74">
        <v>3523.43</v>
      </c>
      <c r="G48" s="104">
        <f>1-(+F48/E48)</f>
        <v>0.986620049514585</v>
      </c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141</v>
      </c>
      <c r="B53" s="20"/>
      <c r="C53" s="21"/>
      <c r="D53" s="138">
        <v>12</v>
      </c>
      <c r="E53" s="139">
        <f>SUM(E44:E52)</f>
        <v>2413177.53</v>
      </c>
      <c r="F53" s="139">
        <f>SUM(F44:F52)</f>
        <v>120141.71999999999</v>
      </c>
      <c r="G53" s="110">
        <f>1-(+F53/E53)</f>
        <v>0.9502143052028169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.75">
      <c r="A58" s="27" t="s">
        <v>33</v>
      </c>
      <c r="B58" s="28"/>
      <c r="C58" s="14"/>
      <c r="D58" s="73">
        <v>100</v>
      </c>
      <c r="E58" s="74">
        <v>11744660.95</v>
      </c>
      <c r="F58" s="74">
        <v>700172.44</v>
      </c>
      <c r="G58" s="104">
        <f>1-(+F58/E58)</f>
        <v>0.9403837673151391</v>
      </c>
      <c r="H58" s="15"/>
    </row>
    <row r="59" spans="1:8" ht="15.75">
      <c r="A59" s="27" t="s">
        <v>34</v>
      </c>
      <c r="B59" s="28"/>
      <c r="C59" s="14"/>
      <c r="D59" s="73">
        <v>7</v>
      </c>
      <c r="E59" s="74">
        <v>6098142.44</v>
      </c>
      <c r="F59" s="74">
        <v>492838.19</v>
      </c>
      <c r="G59" s="104">
        <f aca="true" t="shared" si="1" ref="G59:G66">1-(+F59/E59)</f>
        <v>0.9191822436341779</v>
      </c>
      <c r="H59" s="15"/>
    </row>
    <row r="60" spans="1:8" ht="15.75">
      <c r="A60" s="27" t="s">
        <v>35</v>
      </c>
      <c r="B60" s="28"/>
      <c r="C60" s="14"/>
      <c r="D60" s="73">
        <v>73</v>
      </c>
      <c r="E60" s="74">
        <v>6933232.5</v>
      </c>
      <c r="F60" s="74">
        <v>457564.21</v>
      </c>
      <c r="G60" s="104">
        <f t="shared" si="1"/>
        <v>0.9340042022245756</v>
      </c>
      <c r="H60" s="15"/>
    </row>
    <row r="61" spans="1:8" ht="15.75">
      <c r="A61" s="27" t="s">
        <v>36</v>
      </c>
      <c r="B61" s="28"/>
      <c r="C61" s="14"/>
      <c r="D61" s="73">
        <v>1</v>
      </c>
      <c r="E61" s="74">
        <v>988380.5</v>
      </c>
      <c r="F61" s="74">
        <v>50674</v>
      </c>
      <c r="G61" s="104">
        <f t="shared" si="1"/>
        <v>0.9487302713883975</v>
      </c>
      <c r="H61" s="15"/>
    </row>
    <row r="62" spans="1:8" ht="15.75">
      <c r="A62" s="27" t="s">
        <v>37</v>
      </c>
      <c r="B62" s="28"/>
      <c r="C62" s="14"/>
      <c r="D62" s="73">
        <v>114</v>
      </c>
      <c r="E62" s="74">
        <v>13699204.02</v>
      </c>
      <c r="F62" s="74">
        <v>1016200.59</v>
      </c>
      <c r="G62" s="104">
        <f t="shared" si="1"/>
        <v>0.9258204645674004</v>
      </c>
      <c r="H62" s="15"/>
    </row>
    <row r="63" spans="1:8" ht="15.75">
      <c r="A63" s="27" t="s">
        <v>38</v>
      </c>
      <c r="B63" s="28"/>
      <c r="C63" s="14"/>
      <c r="D63" s="73">
        <v>9</v>
      </c>
      <c r="E63" s="74">
        <v>2006231</v>
      </c>
      <c r="F63" s="74">
        <v>104089</v>
      </c>
      <c r="G63" s="104">
        <f t="shared" si="1"/>
        <v>0.9481171410470679</v>
      </c>
      <c r="H63" s="15"/>
    </row>
    <row r="64" spans="1:8" ht="15.75">
      <c r="A64" s="27" t="s">
        <v>39</v>
      </c>
      <c r="B64" s="28"/>
      <c r="C64" s="14"/>
      <c r="D64" s="73">
        <v>12</v>
      </c>
      <c r="E64" s="74">
        <v>1183628.93</v>
      </c>
      <c r="F64" s="74">
        <v>61873.49</v>
      </c>
      <c r="G64" s="104">
        <f t="shared" si="1"/>
        <v>0.9477256018066406</v>
      </c>
      <c r="H64" s="15"/>
    </row>
    <row r="65" spans="1:8" ht="15.75">
      <c r="A65" s="27" t="s">
        <v>40</v>
      </c>
      <c r="B65" s="28"/>
      <c r="C65" s="14"/>
      <c r="D65" s="73"/>
      <c r="E65" s="74"/>
      <c r="F65" s="74"/>
      <c r="G65" s="104"/>
      <c r="H65" s="15"/>
    </row>
    <row r="66" spans="1:8" ht="15.75">
      <c r="A66" s="54" t="s">
        <v>41</v>
      </c>
      <c r="B66" s="28"/>
      <c r="C66" s="14"/>
      <c r="D66" s="73">
        <v>2</v>
      </c>
      <c r="E66" s="74">
        <v>165225</v>
      </c>
      <c r="F66" s="74">
        <v>52175</v>
      </c>
      <c r="G66" s="104">
        <f t="shared" si="1"/>
        <v>0.6842184899379633</v>
      </c>
      <c r="H66" s="15"/>
    </row>
    <row r="67" spans="1:8" ht="15.75">
      <c r="A67" s="55" t="s">
        <v>60</v>
      </c>
      <c r="B67" s="28"/>
      <c r="C67" s="14"/>
      <c r="D67" s="73"/>
      <c r="E67" s="74"/>
      <c r="F67" s="74"/>
      <c r="G67" s="104"/>
      <c r="H67" s="15"/>
    </row>
    <row r="68" spans="1:8" ht="15.75">
      <c r="A68" s="27" t="s">
        <v>99</v>
      </c>
      <c r="B68" s="28"/>
      <c r="C68" s="14"/>
      <c r="D68" s="73">
        <v>779</v>
      </c>
      <c r="E68" s="74">
        <v>91897163.03</v>
      </c>
      <c r="F68" s="74">
        <v>9921436.76</v>
      </c>
      <c r="G68" s="104">
        <f>1-(+F68/E68)</f>
        <v>0.8920376164739587</v>
      </c>
      <c r="H68" s="15"/>
    </row>
    <row r="69" spans="1:8" ht="15.75">
      <c r="A69" s="71" t="s">
        <v>100</v>
      </c>
      <c r="B69" s="30"/>
      <c r="C69" s="14"/>
      <c r="D69" s="73"/>
      <c r="E69" s="74"/>
      <c r="F69" s="74"/>
      <c r="G69" s="104"/>
      <c r="H69" s="15"/>
    </row>
    <row r="70" spans="1:8" ht="15">
      <c r="A70" s="16" t="s">
        <v>43</v>
      </c>
      <c r="B70" s="28"/>
      <c r="C70" s="14"/>
      <c r="D70" s="77"/>
      <c r="E70" s="96"/>
      <c r="F70" s="74"/>
      <c r="G70" s="105"/>
      <c r="H70" s="15"/>
    </row>
    <row r="71" spans="1:8" ht="15">
      <c r="A71" s="16" t="s">
        <v>44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30</v>
      </c>
      <c r="B72" s="28"/>
      <c r="C72" s="14"/>
      <c r="D72" s="77"/>
      <c r="E72" s="95"/>
      <c r="F72" s="74"/>
      <c r="G72" s="105"/>
      <c r="H72" s="15"/>
    </row>
    <row r="73" spans="1:8" ht="15.75">
      <c r="A73" s="32"/>
      <c r="B73" s="18"/>
      <c r="C73" s="14"/>
      <c r="D73" s="77"/>
      <c r="E73" s="95"/>
      <c r="F73" s="74"/>
      <c r="G73" s="105"/>
      <c r="H73" s="15"/>
    </row>
    <row r="74" spans="1:8" ht="15.75">
      <c r="A74" s="20" t="s">
        <v>45</v>
      </c>
      <c r="B74" s="20"/>
      <c r="C74" s="21"/>
      <c r="D74" s="77"/>
      <c r="E74" s="80"/>
      <c r="F74" s="80"/>
      <c r="G74" s="105"/>
      <c r="H74" s="15"/>
    </row>
    <row r="75" spans="1:8" ht="15.75">
      <c r="A75" s="33"/>
      <c r="B75" s="33"/>
      <c r="C75" s="33"/>
      <c r="D75" s="81">
        <f>SUM(D58:D71)</f>
        <v>1097</v>
      </c>
      <c r="E75" s="82">
        <f>SUM(E58:E74)</f>
        <v>134715868.37</v>
      </c>
      <c r="F75" s="82">
        <f>SUM(F58:F74)</f>
        <v>12857023.68</v>
      </c>
      <c r="G75" s="110">
        <f>1-(+F75/E75)</f>
        <v>0.9045619210597529</v>
      </c>
      <c r="H75" s="2"/>
    </row>
    <row r="76" spans="1:8" ht="18">
      <c r="A76" s="35" t="s">
        <v>46</v>
      </c>
      <c r="B76" s="36"/>
      <c r="C76" s="36"/>
      <c r="D76" s="91"/>
      <c r="E76" s="92"/>
      <c r="F76" s="37">
        <f>F75+F39+F53</f>
        <v>15995475.4</v>
      </c>
      <c r="G76" s="34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37"/>
      <c r="F82" s="2"/>
      <c r="G82" s="2"/>
      <c r="H82" s="2"/>
    </row>
    <row r="83" spans="1:8" ht="18">
      <c r="A83" s="43"/>
      <c r="B83" s="39"/>
      <c r="C83" s="39"/>
      <c r="D83" s="39"/>
      <c r="E83" s="44"/>
      <c r="F83" s="2"/>
      <c r="G83" s="2"/>
      <c r="H83" s="2"/>
    </row>
    <row r="84" spans="1:8" ht="18">
      <c r="A84" s="43"/>
      <c r="B84" s="39"/>
      <c r="C84" s="39"/>
      <c r="D84" s="39"/>
      <c r="E84" s="45"/>
      <c r="F84" s="2"/>
      <c r="G84" s="2"/>
      <c r="H84" s="2"/>
    </row>
    <row r="85" spans="1:8" ht="18">
      <c r="A85" s="43"/>
      <c r="B85" s="39"/>
      <c r="C85" s="39"/>
      <c r="D85" s="39"/>
      <c r="E85" s="46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37"/>
      <c r="F87" s="2"/>
      <c r="G87" s="2"/>
      <c r="H87" s="2"/>
    </row>
    <row r="88" spans="1:8" ht="18">
      <c r="A88" s="43"/>
      <c r="B88" s="39"/>
      <c r="C88" s="39"/>
      <c r="D88" s="39"/>
      <c r="E88" s="44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5"/>
      <c r="F91" s="2"/>
      <c r="G91" s="2"/>
      <c r="H91" s="2"/>
    </row>
    <row r="92" spans="1:8" ht="18">
      <c r="A92" s="43"/>
      <c r="B92" s="39"/>
      <c r="C92" s="39"/>
      <c r="D92" s="39"/>
      <c r="E92" s="47"/>
      <c r="F92" s="2"/>
      <c r="G92" s="2"/>
      <c r="H92" s="2"/>
    </row>
    <row r="93" spans="1:8" ht="18">
      <c r="A93" s="43"/>
      <c r="B93" s="39"/>
      <c r="C93" s="39"/>
      <c r="D93" s="39"/>
      <c r="E93" s="39"/>
      <c r="F93" s="2"/>
      <c r="G93" s="2"/>
      <c r="H93" s="2"/>
    </row>
    <row r="94" spans="1:8" ht="15.75">
      <c r="A94" s="48"/>
      <c r="B94" s="2"/>
      <c r="C94" s="2"/>
      <c r="D94" s="2"/>
      <c r="E94" s="2"/>
      <c r="F94" s="2"/>
      <c r="G94" s="2"/>
      <c r="H94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4"/>
      <c r="D5" s="6" t="s">
        <v>159</v>
      </c>
      <c r="E5" s="7"/>
      <c r="F5" s="8"/>
      <c r="G5" s="5"/>
      <c r="H5" s="2"/>
    </row>
    <row r="6" spans="1:8" ht="18">
      <c r="A6" s="23" t="s">
        <v>3</v>
      </c>
      <c r="B6" s="118"/>
      <c r="C6" s="4"/>
      <c r="D6" s="4"/>
      <c r="E6" s="4"/>
      <c r="F6" s="5"/>
      <c r="G6" s="5"/>
      <c r="H6" s="2"/>
    </row>
    <row r="7" spans="1:8" ht="15.7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2</v>
      </c>
      <c r="E10" s="74">
        <v>156929</v>
      </c>
      <c r="F10" s="74">
        <v>8649</v>
      </c>
      <c r="G10" s="104">
        <f>F10/E10</f>
        <v>0.05511409618362444</v>
      </c>
      <c r="H10" s="15"/>
    </row>
    <row r="11" spans="1:8" ht="15.75">
      <c r="A11" s="93" t="s">
        <v>121</v>
      </c>
      <c r="B11" s="13"/>
      <c r="C11" s="14"/>
      <c r="D11" s="73"/>
      <c r="E11" s="74"/>
      <c r="F11" s="74"/>
      <c r="G11" s="104"/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44380</v>
      </c>
      <c r="F12" s="74">
        <v>18233</v>
      </c>
      <c r="G12" s="104">
        <f>F12/E12</f>
        <v>0.4108382154123479</v>
      </c>
      <c r="H12" s="15"/>
    </row>
    <row r="13" spans="1:8" ht="15.7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109</v>
      </c>
      <c r="B15" s="13"/>
      <c r="C15" s="14"/>
      <c r="D15" s="73">
        <v>6</v>
      </c>
      <c r="E15" s="74">
        <f>1486676+109255</f>
        <v>1595931</v>
      </c>
      <c r="F15" s="74">
        <f>500484+26965</f>
        <v>527449</v>
      </c>
      <c r="G15" s="104">
        <f>F15/E15</f>
        <v>0.330496117939936</v>
      </c>
      <c r="H15" s="15"/>
    </row>
    <row r="16" spans="1:8" ht="15.75">
      <c r="A16" s="93" t="s">
        <v>104</v>
      </c>
      <c r="B16" s="13"/>
      <c r="C16" s="14"/>
      <c r="D16" s="73">
        <v>4</v>
      </c>
      <c r="E16" s="74">
        <v>522737</v>
      </c>
      <c r="F16" s="74">
        <v>165976.5</v>
      </c>
      <c r="G16" s="104">
        <f>F16/E16</f>
        <v>0.3175143523416173</v>
      </c>
      <c r="H16" s="15"/>
    </row>
    <row r="17" spans="1:8" ht="15.7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.75">
      <c r="A18" s="70" t="s">
        <v>115</v>
      </c>
      <c r="B18" s="13"/>
      <c r="C18" s="14"/>
      <c r="D18" s="73"/>
      <c r="E18" s="74"/>
      <c r="F18" s="74"/>
      <c r="G18" s="104"/>
      <c r="H18" s="15"/>
    </row>
    <row r="19" spans="1:8" ht="15.75">
      <c r="A19" s="70" t="s">
        <v>14</v>
      </c>
      <c r="B19" s="13"/>
      <c r="C19" s="14"/>
      <c r="D19" s="73">
        <v>1</v>
      </c>
      <c r="E19" s="74">
        <v>116760</v>
      </c>
      <c r="F19" s="74">
        <v>34454</v>
      </c>
      <c r="G19" s="104">
        <f>F19/E19</f>
        <v>0.29508393285371703</v>
      </c>
      <c r="H19" s="15"/>
    </row>
    <row r="20" spans="1:8" ht="15.75">
      <c r="A20" s="93" t="s">
        <v>15</v>
      </c>
      <c r="B20" s="13"/>
      <c r="C20" s="14"/>
      <c r="D20" s="73">
        <v>2</v>
      </c>
      <c r="E20" s="74">
        <v>1072026</v>
      </c>
      <c r="F20" s="74">
        <v>81760</v>
      </c>
      <c r="G20" s="104">
        <f>F20/E20</f>
        <v>0.07626680696177145</v>
      </c>
      <c r="H20" s="15"/>
    </row>
    <row r="21" spans="1:8" ht="15.7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.7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116</v>
      </c>
      <c r="B23" s="13"/>
      <c r="C23" s="14"/>
      <c r="D23" s="73"/>
      <c r="E23" s="74"/>
      <c r="F23" s="74"/>
      <c r="G23" s="104"/>
      <c r="H23" s="15"/>
    </row>
    <row r="24" spans="1:8" ht="15.7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74">
        <v>643825</v>
      </c>
      <c r="F25" s="74">
        <v>108682</v>
      </c>
      <c r="G25" s="104">
        <f>F25/E25</f>
        <v>0.16880674096221798</v>
      </c>
      <c r="H25" s="15"/>
    </row>
    <row r="26" spans="1:8" ht="15.75">
      <c r="A26" s="94" t="s">
        <v>21</v>
      </c>
      <c r="B26" s="13"/>
      <c r="C26" s="14"/>
      <c r="D26" s="73">
        <v>8</v>
      </c>
      <c r="E26" s="74">
        <v>133206</v>
      </c>
      <c r="F26" s="74">
        <v>133206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26520</v>
      </c>
      <c r="F28" s="74">
        <v>-7330</v>
      </c>
      <c r="G28" s="104">
        <f>F28/E28</f>
        <v>-0.276395173453997</v>
      </c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146042</v>
      </c>
      <c r="F29" s="74">
        <v>53679</v>
      </c>
      <c r="G29" s="104">
        <f aca="true" t="shared" si="0" ref="G29:G34">F29/E29</f>
        <v>0.36755864751235945</v>
      </c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111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>
        <v>1</v>
      </c>
      <c r="E33" s="74">
        <v>335047</v>
      </c>
      <c r="F33" s="74">
        <v>115916.5</v>
      </c>
      <c r="G33" s="104">
        <f t="shared" si="0"/>
        <v>0.3459708637892594</v>
      </c>
      <c r="H33" s="15"/>
    </row>
    <row r="34" spans="1:8" ht="15.75">
      <c r="A34" s="70" t="s">
        <v>76</v>
      </c>
      <c r="B34" s="13"/>
      <c r="C34" s="14"/>
      <c r="D34" s="73">
        <v>2</v>
      </c>
      <c r="E34" s="74">
        <v>813527</v>
      </c>
      <c r="F34" s="74">
        <v>165108</v>
      </c>
      <c r="G34" s="104">
        <f t="shared" si="0"/>
        <v>0.20295331316600432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31</v>
      </c>
      <c r="E39" s="82">
        <f>SUM(E9:E38)</f>
        <v>5606930</v>
      </c>
      <c r="F39" s="82">
        <f>SUM(F9:F38)</f>
        <v>1405783</v>
      </c>
      <c r="G39" s="106">
        <f>F39/E39</f>
        <v>0.2507224095895615</v>
      </c>
      <c r="H39" s="15"/>
    </row>
    <row r="40" spans="1:8" ht="15.75">
      <c r="A40" s="120"/>
      <c r="B40" s="121"/>
      <c r="C40" s="22"/>
      <c r="D40" s="122"/>
      <c r="E40" s="123"/>
      <c r="F40" s="123"/>
      <c r="G40" s="124"/>
      <c r="H40" s="2"/>
    </row>
    <row r="41" spans="1:8" ht="18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>
      <c r="A42" s="26"/>
      <c r="B42" s="26"/>
      <c r="C42" s="14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.7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.75">
      <c r="A44" s="27" t="s">
        <v>33</v>
      </c>
      <c r="B44" s="28"/>
      <c r="C44" s="14"/>
      <c r="D44" s="73">
        <v>44</v>
      </c>
      <c r="E44" s="111">
        <v>6502291.7</v>
      </c>
      <c r="F44" s="74">
        <v>373441.36</v>
      </c>
      <c r="G44" s="104">
        <f>1-(+F44/E44)</f>
        <v>0.9425677319274988</v>
      </c>
      <c r="H44" s="15"/>
    </row>
    <row r="45" spans="1:8" ht="15.75">
      <c r="A45" s="27" t="s">
        <v>34</v>
      </c>
      <c r="B45" s="28"/>
      <c r="C45" s="14"/>
      <c r="D45" s="73">
        <v>13</v>
      </c>
      <c r="E45" s="111">
        <v>3697872.11</v>
      </c>
      <c r="F45" s="74">
        <v>264647.13</v>
      </c>
      <c r="G45" s="104">
        <f>1-(+F45/E45)</f>
        <v>0.9284325898442172</v>
      </c>
      <c r="H45" s="15"/>
    </row>
    <row r="46" spans="1:8" ht="15.75">
      <c r="A46" s="27" t="s">
        <v>35</v>
      </c>
      <c r="B46" s="28"/>
      <c r="C46" s="14"/>
      <c r="D46" s="73">
        <v>85</v>
      </c>
      <c r="E46" s="111">
        <v>5996719</v>
      </c>
      <c r="F46" s="74">
        <v>354225.99</v>
      </c>
      <c r="G46" s="104">
        <f>1-(+F46/E46)</f>
        <v>0.940930033573359</v>
      </c>
      <c r="H46" s="15"/>
    </row>
    <row r="47" spans="1:8" ht="15.75">
      <c r="A47" s="27" t="s">
        <v>36</v>
      </c>
      <c r="B47" s="28"/>
      <c r="C47" s="14"/>
      <c r="D47" s="73">
        <v>5</v>
      </c>
      <c r="E47" s="111">
        <v>2360356.25</v>
      </c>
      <c r="F47" s="74">
        <v>131558.92</v>
      </c>
      <c r="G47" s="104">
        <f>1-(+F47/E47)</f>
        <v>0.9442631085879515</v>
      </c>
      <c r="H47" s="15"/>
    </row>
    <row r="48" spans="1:8" ht="15.75">
      <c r="A48" s="27" t="s">
        <v>37</v>
      </c>
      <c r="B48" s="28"/>
      <c r="C48" s="14"/>
      <c r="D48" s="73">
        <v>78</v>
      </c>
      <c r="E48" s="111">
        <v>13705979.98</v>
      </c>
      <c r="F48" s="74">
        <v>1084486.83</v>
      </c>
      <c r="G48" s="104">
        <f aca="true" t="shared" si="1" ref="G48:G54">1-(+F48/E48)</f>
        <v>0.920874915067547</v>
      </c>
      <c r="H48" s="15"/>
    </row>
    <row r="49" spans="1:8" ht="15.75">
      <c r="A49" s="27" t="s">
        <v>38</v>
      </c>
      <c r="B49" s="28"/>
      <c r="C49" s="14"/>
      <c r="D49" s="73">
        <v>3</v>
      </c>
      <c r="E49" s="111">
        <v>405574</v>
      </c>
      <c r="F49" s="74">
        <v>-2056.21</v>
      </c>
      <c r="G49" s="104">
        <f t="shared" si="1"/>
        <v>1.0050698762741201</v>
      </c>
      <c r="H49" s="2"/>
    </row>
    <row r="50" spans="1:8" ht="15.75">
      <c r="A50" s="27" t="s">
        <v>39</v>
      </c>
      <c r="B50" s="28"/>
      <c r="C50" s="21"/>
      <c r="D50" s="73">
        <v>10</v>
      </c>
      <c r="E50" s="111">
        <v>898290</v>
      </c>
      <c r="F50" s="74">
        <v>73533.02</v>
      </c>
      <c r="G50" s="104">
        <f t="shared" si="1"/>
        <v>0.9181411125583052</v>
      </c>
      <c r="H50" s="2"/>
    </row>
    <row r="51" spans="1:8" ht="15.7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>
      <c r="A52" s="54" t="s">
        <v>41</v>
      </c>
      <c r="B52" s="28"/>
      <c r="C52" s="36"/>
      <c r="D52" s="73">
        <v>3</v>
      </c>
      <c r="E52" s="111">
        <v>178075</v>
      </c>
      <c r="F52" s="74">
        <v>50100</v>
      </c>
      <c r="G52" s="104">
        <f t="shared" si="1"/>
        <v>0.7186578688754739</v>
      </c>
      <c r="H52" s="2"/>
    </row>
    <row r="53" spans="1:8" ht="18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>
      <c r="A54" s="27" t="s">
        <v>99</v>
      </c>
      <c r="B54" s="28"/>
      <c r="C54" s="40"/>
      <c r="D54" s="73">
        <v>827</v>
      </c>
      <c r="E54" s="111">
        <v>82168575.44</v>
      </c>
      <c r="F54" s="74">
        <v>9432684.7</v>
      </c>
      <c r="G54" s="104">
        <f t="shared" si="1"/>
        <v>0.8852032586729242</v>
      </c>
      <c r="H54" s="2"/>
    </row>
    <row r="55" spans="1:8" ht="15.7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>
      <c r="A60" s="32"/>
      <c r="B60" s="18"/>
      <c r="C60" s="39"/>
      <c r="D60" s="77"/>
      <c r="E60" s="80"/>
      <c r="F60" s="80"/>
      <c r="G60" s="105"/>
      <c r="H60" s="2"/>
    </row>
    <row r="61" spans="1:8" ht="18">
      <c r="A61" s="20" t="s">
        <v>45</v>
      </c>
      <c r="B61" s="20"/>
      <c r="C61" s="39"/>
      <c r="D61" s="81">
        <f>SUM(D44:D57)</f>
        <v>1068</v>
      </c>
      <c r="E61" s="82">
        <f>SUM(E44:E60)</f>
        <v>115913733.48</v>
      </c>
      <c r="F61" s="82">
        <f>SUM(F44:F60)</f>
        <v>11762621.739999998</v>
      </c>
      <c r="G61" s="110">
        <f>1-(+F61/E61)</f>
        <v>0.8985226220667843</v>
      </c>
      <c r="H61" s="2"/>
    </row>
    <row r="62" spans="1:8" ht="18">
      <c r="A62" s="33"/>
      <c r="B62" s="33"/>
      <c r="C62" s="39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9"/>
      <c r="D63" s="36"/>
      <c r="E63" s="36"/>
      <c r="F63" s="37">
        <f>F61+F39</f>
        <v>13168404.739999998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>
        <v>7</v>
      </c>
      <c r="E9" s="99">
        <v>882042</v>
      </c>
      <c r="F9" s="74">
        <v>210709</v>
      </c>
      <c r="G9" s="104">
        <f>+F9/E9</f>
        <v>0.23888771736493272</v>
      </c>
      <c r="H9" s="15"/>
    </row>
    <row r="10" spans="1:8" ht="15.75">
      <c r="A10" s="93" t="s">
        <v>146</v>
      </c>
      <c r="B10" s="13"/>
      <c r="C10" s="14"/>
      <c r="D10" s="73"/>
      <c r="E10" s="99"/>
      <c r="F10" s="74"/>
      <c r="G10" s="104"/>
      <c r="H10" s="15"/>
    </row>
    <row r="11" spans="1:8" ht="15.75">
      <c r="A11" s="93" t="s">
        <v>11</v>
      </c>
      <c r="B11" s="13"/>
      <c r="C11" s="14"/>
      <c r="D11" s="73">
        <v>2</v>
      </c>
      <c r="E11" s="99">
        <v>273797</v>
      </c>
      <c r="F11" s="74">
        <v>66189.5</v>
      </c>
      <c r="G11" s="104">
        <f aca="true" t="shared" si="0" ref="G11:G18">F11/E11</f>
        <v>0.24174662249768988</v>
      </c>
      <c r="H11" s="15"/>
    </row>
    <row r="12" spans="1:8" ht="15.7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115</v>
      </c>
      <c r="B13" s="13"/>
      <c r="C13" s="14"/>
      <c r="D13" s="73">
        <v>2</v>
      </c>
      <c r="E13" s="99">
        <v>40692</v>
      </c>
      <c r="F13" s="74">
        <v>4669</v>
      </c>
      <c r="G13" s="104">
        <f t="shared" si="0"/>
        <v>0.1147399980340116</v>
      </c>
      <c r="H13" s="15"/>
    </row>
    <row r="14" spans="1:8" ht="15.7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>
      <c r="A15" s="93" t="s">
        <v>106</v>
      </c>
      <c r="B15" s="13"/>
      <c r="C15" s="14"/>
      <c r="D15" s="73">
        <v>1</v>
      </c>
      <c r="E15" s="99">
        <v>239584</v>
      </c>
      <c r="F15" s="74">
        <v>68214</v>
      </c>
      <c r="G15" s="104">
        <f t="shared" si="0"/>
        <v>0.28471851208761856</v>
      </c>
      <c r="H15" s="15"/>
    </row>
    <row r="16" spans="1:8" ht="15.75">
      <c r="A16" s="93" t="s">
        <v>123</v>
      </c>
      <c r="B16" s="13"/>
      <c r="C16" s="14"/>
      <c r="D16" s="73"/>
      <c r="E16" s="99"/>
      <c r="F16" s="74"/>
      <c r="G16" s="104"/>
      <c r="H16" s="15"/>
    </row>
    <row r="17" spans="1:8" ht="15.7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428495</v>
      </c>
      <c r="F18" s="74">
        <v>92773</v>
      </c>
      <c r="G18" s="104">
        <f t="shared" si="0"/>
        <v>0.21650894409503027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>
      <c r="A21" s="93" t="s">
        <v>111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56</v>
      </c>
      <c r="B22" s="13"/>
      <c r="C22" s="14"/>
      <c r="D22" s="73">
        <v>2</v>
      </c>
      <c r="E22" s="99">
        <v>255311</v>
      </c>
      <c r="F22" s="74">
        <v>52148</v>
      </c>
      <c r="G22" s="104">
        <f>F22/E22</f>
        <v>0.20425285240353921</v>
      </c>
      <c r="H22" s="15"/>
    </row>
    <row r="23" spans="1:8" ht="15.7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74704</v>
      </c>
      <c r="F29" s="74">
        <v>26068</v>
      </c>
      <c r="G29" s="104">
        <f>F29/E29</f>
        <v>0.34895052473763116</v>
      </c>
      <c r="H29" s="15"/>
    </row>
    <row r="30" spans="1:8" ht="15.75">
      <c r="A30" s="70" t="s">
        <v>25</v>
      </c>
      <c r="B30" s="13"/>
      <c r="C30" s="14"/>
      <c r="D30" s="73">
        <v>1</v>
      </c>
      <c r="E30" s="74">
        <v>104616</v>
      </c>
      <c r="F30" s="74">
        <v>36128.5</v>
      </c>
      <c r="G30" s="104">
        <f>F30/E30</f>
        <v>0.3453439244475032</v>
      </c>
      <c r="H30" s="15"/>
    </row>
    <row r="31" spans="1:8" ht="15.75">
      <c r="A31" s="70" t="s">
        <v>26</v>
      </c>
      <c r="B31" s="13"/>
      <c r="C31" s="14"/>
      <c r="D31" s="73">
        <v>7</v>
      </c>
      <c r="E31" s="74">
        <v>214264</v>
      </c>
      <c r="F31" s="74">
        <v>31457</v>
      </c>
      <c r="G31" s="104">
        <f>F31/E31</f>
        <v>0.14681421050666468</v>
      </c>
      <c r="H31" s="15"/>
    </row>
    <row r="32" spans="1:8" ht="15.75">
      <c r="A32" s="70" t="s">
        <v>119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98</v>
      </c>
      <c r="B33" s="13"/>
      <c r="C33" s="14"/>
      <c r="D33" s="73">
        <v>1</v>
      </c>
      <c r="E33" s="74">
        <v>14695</v>
      </c>
      <c r="F33" s="74">
        <v>11835</v>
      </c>
      <c r="G33" s="104">
        <f>F33/E33</f>
        <v>0.8053759782238856</v>
      </c>
      <c r="H33" s="15"/>
    </row>
    <row r="34" spans="1:8" ht="15.75">
      <c r="A34" s="70" t="s">
        <v>27</v>
      </c>
      <c r="B34" s="13"/>
      <c r="C34" s="14"/>
      <c r="D34" s="73">
        <v>1</v>
      </c>
      <c r="E34" s="74">
        <v>142126</v>
      </c>
      <c r="F34" s="74">
        <v>37648.5</v>
      </c>
      <c r="G34" s="104">
        <f>+F34/E34</f>
        <v>0.2648952338066223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26</v>
      </c>
      <c r="E39" s="82">
        <f>SUM(E9:E38)</f>
        <v>2670326</v>
      </c>
      <c r="F39" s="82">
        <f>SUM(F9:F38)</f>
        <v>637839.5</v>
      </c>
      <c r="G39" s="106">
        <f>F39/E39</f>
        <v>0.23886203407374232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19</v>
      </c>
      <c r="E44" s="74">
        <v>3283819</v>
      </c>
      <c r="F44" s="74">
        <v>171492.86</v>
      </c>
      <c r="G44" s="75">
        <f aca="true" t="shared" si="1" ref="G44:G51">1-(+F44/E44)</f>
        <v>0.9477763969329613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99</v>
      </c>
      <c r="E46" s="74">
        <v>6739907</v>
      </c>
      <c r="F46" s="74">
        <v>501450.73</v>
      </c>
      <c r="G46" s="75">
        <f t="shared" si="1"/>
        <v>0.9255997553081964</v>
      </c>
      <c r="H46" s="15"/>
    </row>
    <row r="47" spans="1:8" ht="15.75">
      <c r="A47" s="27" t="s">
        <v>36</v>
      </c>
      <c r="B47" s="28"/>
      <c r="C47" s="14"/>
      <c r="D47" s="73">
        <v>32</v>
      </c>
      <c r="E47" s="74">
        <v>3092849.77</v>
      </c>
      <c r="F47" s="74">
        <v>173982.08</v>
      </c>
      <c r="G47" s="75">
        <f t="shared" si="1"/>
        <v>0.9437469993894984</v>
      </c>
      <c r="H47" s="15"/>
    </row>
    <row r="48" spans="1:8" ht="15.75">
      <c r="A48" s="27" t="s">
        <v>37</v>
      </c>
      <c r="B48" s="28"/>
      <c r="C48" s="14"/>
      <c r="D48" s="73">
        <v>76</v>
      </c>
      <c r="E48" s="74">
        <v>8410562</v>
      </c>
      <c r="F48" s="74">
        <v>749539.9</v>
      </c>
      <c r="G48" s="75">
        <f t="shared" si="1"/>
        <v>0.9108811159111603</v>
      </c>
      <c r="H48" s="15"/>
    </row>
    <row r="49" spans="1:8" ht="15.75">
      <c r="A49" s="27" t="s">
        <v>38</v>
      </c>
      <c r="B49" s="28"/>
      <c r="C49" s="14"/>
      <c r="D49" s="73">
        <v>6</v>
      </c>
      <c r="E49" s="74">
        <v>1927179</v>
      </c>
      <c r="F49" s="74">
        <v>67277</v>
      </c>
      <c r="G49" s="75">
        <f t="shared" si="1"/>
        <v>0.9650904249164193</v>
      </c>
      <c r="H49" s="15"/>
    </row>
    <row r="50" spans="1:8" ht="15.75">
      <c r="A50" s="27" t="s">
        <v>39</v>
      </c>
      <c r="B50" s="28"/>
      <c r="C50" s="14"/>
      <c r="D50" s="73">
        <v>6</v>
      </c>
      <c r="E50" s="74">
        <v>1649495</v>
      </c>
      <c r="F50" s="74">
        <v>115740</v>
      </c>
      <c r="G50" s="75">
        <f t="shared" si="1"/>
        <v>0.9298330701214614</v>
      </c>
      <c r="H50" s="15"/>
    </row>
    <row r="51" spans="1:8" ht="15.75">
      <c r="A51" s="27" t="s">
        <v>40</v>
      </c>
      <c r="B51" s="28"/>
      <c r="C51" s="14"/>
      <c r="D51" s="73">
        <v>1</v>
      </c>
      <c r="E51" s="74">
        <v>190470</v>
      </c>
      <c r="F51" s="74">
        <v>16190</v>
      </c>
      <c r="G51" s="75">
        <f t="shared" si="1"/>
        <v>0.9149997374914685</v>
      </c>
      <c r="H51" s="15"/>
    </row>
    <row r="52" spans="1:8" ht="15.75">
      <c r="A52" s="27" t="s">
        <v>41</v>
      </c>
      <c r="B52" s="28"/>
      <c r="C52" s="14"/>
      <c r="D52" s="73">
        <v>1</v>
      </c>
      <c r="E52" s="74">
        <v>383000</v>
      </c>
      <c r="F52" s="74">
        <v>41575</v>
      </c>
      <c r="G52" s="75">
        <f>1-(+F52/E52)</f>
        <v>0.8914490861618799</v>
      </c>
      <c r="H52" s="15"/>
    </row>
    <row r="53" spans="1:8" ht="15.75">
      <c r="A53" s="29" t="s">
        <v>61</v>
      </c>
      <c r="B53" s="30"/>
      <c r="C53" s="14"/>
      <c r="D53" s="73">
        <v>590</v>
      </c>
      <c r="E53" s="74">
        <v>50818786.21</v>
      </c>
      <c r="F53" s="74">
        <v>5920667.14</v>
      </c>
      <c r="G53" s="75">
        <f>1-(+F53/E53)</f>
        <v>0.8834945188274697</v>
      </c>
      <c r="H53" s="15"/>
    </row>
    <row r="54" spans="1:8" ht="15.7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>
      <c r="A59" s="32"/>
      <c r="B59" s="18"/>
      <c r="C59" s="33"/>
      <c r="D59" s="77"/>
      <c r="E59" s="80"/>
      <c r="F59" s="80"/>
      <c r="G59" s="79"/>
      <c r="H59" s="2"/>
    </row>
    <row r="60" spans="1:8" ht="18">
      <c r="A60" s="20" t="s">
        <v>45</v>
      </c>
      <c r="B60" s="20"/>
      <c r="C60" s="36"/>
      <c r="D60" s="81">
        <f>SUM(D44:D56)</f>
        <v>830</v>
      </c>
      <c r="E60" s="82">
        <f>SUM(E44:E59)</f>
        <v>76496067.98</v>
      </c>
      <c r="F60" s="82">
        <f>SUM(F44:F59)</f>
        <v>7757914.709999999</v>
      </c>
      <c r="G60" s="83">
        <f>1-(+F60/E60)</f>
        <v>0.8985841375268031</v>
      </c>
      <c r="H60" s="2"/>
    </row>
    <row r="61" spans="1:8" ht="18">
      <c r="A61" s="33"/>
      <c r="B61" s="39"/>
      <c r="C61" s="39"/>
      <c r="D61" s="91"/>
      <c r="E61" s="92"/>
      <c r="F61" s="34"/>
      <c r="G61" s="34"/>
      <c r="H61" s="2"/>
    </row>
    <row r="62" spans="1:8" ht="18">
      <c r="A62" s="35" t="s">
        <v>46</v>
      </c>
      <c r="B62" s="40"/>
      <c r="C62" s="40"/>
      <c r="D62" s="36"/>
      <c r="E62" s="36"/>
      <c r="F62" s="37">
        <f>F60+F39</f>
        <v>8395754.209999999</v>
      </c>
      <c r="G62" s="36"/>
      <c r="H62" s="2"/>
    </row>
    <row r="63" spans="1:8" ht="18">
      <c r="A63" s="35"/>
      <c r="B63" s="40"/>
      <c r="C63" s="40"/>
      <c r="D63" s="36"/>
      <c r="E63" s="36"/>
      <c r="F63" s="41"/>
      <c r="G63" s="40"/>
      <c r="H63" s="2"/>
    </row>
    <row r="64" spans="1:8" ht="15.7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>
      <c r="A66" s="4"/>
      <c r="B66" s="39"/>
      <c r="C66" s="39"/>
      <c r="D66" s="39"/>
      <c r="E66" s="39"/>
      <c r="F66" s="37"/>
      <c r="G66" s="39"/>
      <c r="H66" s="2"/>
    </row>
    <row r="67" ht="15">
      <c r="A67" s="42" t="s">
        <v>50</v>
      </c>
    </row>
    <row r="69" spans="1:4" ht="18">
      <c r="A69" s="116"/>
      <c r="B69" s="117"/>
      <c r="C69" s="117"/>
      <c r="D69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25</v>
      </c>
      <c r="B17" s="13"/>
      <c r="C17" s="14"/>
      <c r="D17" s="73">
        <v>1</v>
      </c>
      <c r="E17" s="74">
        <v>190756</v>
      </c>
      <c r="F17" s="74">
        <v>57996</v>
      </c>
      <c r="G17" s="75">
        <f>F17/E17</f>
        <v>0.3040323764390111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177712</v>
      </c>
      <c r="F18" s="74">
        <v>40473.5</v>
      </c>
      <c r="G18" s="75">
        <f>F18/E18</f>
        <v>0.2277477041505357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119</v>
      </c>
      <c r="B33" s="13"/>
      <c r="C33" s="14"/>
      <c r="D33" s="73">
        <v>3</v>
      </c>
      <c r="E33" s="74">
        <v>358211</v>
      </c>
      <c r="F33" s="74">
        <v>98363.5</v>
      </c>
      <c r="G33" s="75">
        <f>F33/E33</f>
        <v>0.27459653667810313</v>
      </c>
      <c r="H33" s="15"/>
    </row>
    <row r="34" spans="1:8" ht="15.75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5</v>
      </c>
      <c r="E39" s="82">
        <f>SUM(E9:E38)</f>
        <v>726679</v>
      </c>
      <c r="F39" s="82">
        <f>SUM(F9:F38)</f>
        <v>196833</v>
      </c>
      <c r="G39" s="83">
        <f>F39/E39</f>
        <v>0.27086650364191067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28</v>
      </c>
      <c r="E44" s="74">
        <v>2055701.25</v>
      </c>
      <c r="F44" s="74">
        <v>123123.36</v>
      </c>
      <c r="G44" s="75">
        <f>1-(+F44/E44)</f>
        <v>0.9401063943508329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48</v>
      </c>
      <c r="E46" s="74">
        <v>2574073</v>
      </c>
      <c r="F46" s="74">
        <v>206262.9</v>
      </c>
      <c r="G46" s="75">
        <f>1-(+F46/E46)</f>
        <v>0.9198690557726995</v>
      </c>
      <c r="H46" s="15"/>
    </row>
    <row r="47" spans="1:8" ht="15.75">
      <c r="A47" s="27" t="s">
        <v>36</v>
      </c>
      <c r="B47" s="28"/>
      <c r="C47" s="14"/>
      <c r="D47" s="73">
        <v>4</v>
      </c>
      <c r="E47" s="74">
        <v>649199.5</v>
      </c>
      <c r="F47" s="74">
        <v>17847</v>
      </c>
      <c r="G47" s="75">
        <f>1-(+F47/E47)</f>
        <v>0.9725092209713655</v>
      </c>
      <c r="H47" s="15"/>
    </row>
    <row r="48" spans="1:8" ht="15.75">
      <c r="A48" s="27" t="s">
        <v>37</v>
      </c>
      <c r="B48" s="28"/>
      <c r="C48" s="14"/>
      <c r="D48" s="73">
        <v>34</v>
      </c>
      <c r="E48" s="74">
        <v>3057655.36</v>
      </c>
      <c r="F48" s="74">
        <v>290908.04</v>
      </c>
      <c r="G48" s="75">
        <f>1-(+F48/E48)</f>
        <v>0.9048591140108087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222735</v>
      </c>
      <c r="F50" s="74">
        <v>31530</v>
      </c>
      <c r="G50" s="75">
        <f>1-(+F50/E50)</f>
        <v>0.8584416459020809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61</v>
      </c>
      <c r="B53" s="30"/>
      <c r="C53" s="14"/>
      <c r="D53" s="112">
        <v>334</v>
      </c>
      <c r="E53" s="113">
        <v>26760595.38</v>
      </c>
      <c r="F53" s="113">
        <v>3271427.4</v>
      </c>
      <c r="G53" s="75">
        <f>1-(+F53/E53)</f>
        <v>0.8777520696551857</v>
      </c>
      <c r="H53" s="15"/>
    </row>
    <row r="54" spans="1:8" ht="15.7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451</v>
      </c>
      <c r="E60" s="82">
        <f>SUM(E44:E59)</f>
        <v>35319959.489999995</v>
      </c>
      <c r="F60" s="82">
        <f>SUM(F44:F59)</f>
        <v>3941098.7</v>
      </c>
      <c r="G60" s="83">
        <f>1-(F60/E60)</f>
        <v>0.8884172361206748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4137931.7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8">
      <c r="A70" s="116"/>
      <c r="B70" s="117"/>
      <c r="C70" s="117"/>
      <c r="D70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3.2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JULY 2022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3.25">
      <c r="A5" s="21"/>
      <c r="B5" s="60"/>
      <c r="C5" s="60"/>
      <c r="D5" s="61" t="s">
        <v>145</v>
      </c>
      <c r="E5" s="62"/>
      <c r="F5" s="8"/>
      <c r="G5" s="5"/>
      <c r="H5" s="63"/>
    </row>
    <row r="6" spans="1:8" ht="18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>
      <c r="A15" s="93" t="s">
        <v>25</v>
      </c>
      <c r="B15" s="13"/>
      <c r="C15" s="14"/>
      <c r="D15" s="73">
        <v>3</v>
      </c>
      <c r="E15" s="74">
        <v>521415</v>
      </c>
      <c r="F15" s="74">
        <v>70540</v>
      </c>
      <c r="G15" s="75">
        <f>F15/E15</f>
        <v>0.13528571291581562</v>
      </c>
      <c r="H15" s="66"/>
    </row>
    <row r="16" spans="1:8" ht="15.7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>
      <c r="A19" s="93" t="s">
        <v>16</v>
      </c>
      <c r="B19" s="13"/>
      <c r="C19" s="14"/>
      <c r="D19" s="73">
        <v>1</v>
      </c>
      <c r="E19" s="74">
        <v>440829</v>
      </c>
      <c r="F19" s="74">
        <v>127559</v>
      </c>
      <c r="G19" s="75">
        <f>F19/E19</f>
        <v>0.2893616345567102</v>
      </c>
      <c r="H19" s="66"/>
    </row>
    <row r="20" spans="1:8" ht="15.7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>
      <c r="A24" s="93" t="s">
        <v>18</v>
      </c>
      <c r="B24" s="13"/>
      <c r="C24" s="14"/>
      <c r="D24" s="73">
        <v>2</v>
      </c>
      <c r="E24" s="74">
        <v>741652</v>
      </c>
      <c r="F24" s="74">
        <v>151663</v>
      </c>
      <c r="G24" s="75">
        <f>F24/E24</f>
        <v>0.20449348211829807</v>
      </c>
      <c r="H24" s="66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>
      <c r="A26" s="94" t="s">
        <v>21</v>
      </c>
      <c r="B26" s="13"/>
      <c r="C26" s="14"/>
      <c r="D26" s="73">
        <v>4</v>
      </c>
      <c r="E26" s="74">
        <v>23636</v>
      </c>
      <c r="F26" s="74">
        <v>23636</v>
      </c>
      <c r="G26" s="75">
        <f>F26/E26</f>
        <v>1</v>
      </c>
      <c r="H26" s="66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>
      <c r="A29" s="70" t="s">
        <v>94</v>
      </c>
      <c r="B29" s="13"/>
      <c r="C29" s="14"/>
      <c r="D29" s="73">
        <v>1</v>
      </c>
      <c r="E29" s="74">
        <v>111538</v>
      </c>
      <c r="F29" s="74">
        <v>43429</v>
      </c>
      <c r="G29" s="75">
        <f>F29/E29</f>
        <v>0.38936505944162525</v>
      </c>
      <c r="H29" s="66"/>
    </row>
    <row r="30" spans="1:8" ht="15.75">
      <c r="A30" s="70" t="s">
        <v>119</v>
      </c>
      <c r="B30" s="13"/>
      <c r="C30" s="14"/>
      <c r="D30" s="73">
        <v>11</v>
      </c>
      <c r="E30" s="74">
        <v>1086323</v>
      </c>
      <c r="F30" s="74">
        <v>251118</v>
      </c>
      <c r="G30" s="75">
        <f>F30/E30</f>
        <v>0.2311632912126504</v>
      </c>
      <c r="H30" s="66"/>
    </row>
    <row r="31" spans="1:8" ht="15.75">
      <c r="A31" s="70" t="s">
        <v>126</v>
      </c>
      <c r="B31" s="13"/>
      <c r="C31" s="14"/>
      <c r="D31" s="73"/>
      <c r="E31" s="74"/>
      <c r="F31" s="74"/>
      <c r="G31" s="75"/>
      <c r="H31" s="66"/>
    </row>
    <row r="32" spans="1:8" ht="15.7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>
      <c r="A34" s="70" t="s">
        <v>129</v>
      </c>
      <c r="B34" s="13"/>
      <c r="C34" s="14"/>
      <c r="D34" s="73">
        <v>1</v>
      </c>
      <c r="E34" s="74">
        <v>91129</v>
      </c>
      <c r="F34" s="74">
        <v>32985</v>
      </c>
      <c r="G34" s="75">
        <f>F34/E34</f>
        <v>0.3619594201626266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.75">
      <c r="A39" s="19" t="s">
        <v>31</v>
      </c>
      <c r="B39" s="20"/>
      <c r="C39" s="21"/>
      <c r="D39" s="81">
        <f>SUM(D9:D38)</f>
        <v>23</v>
      </c>
      <c r="E39" s="82">
        <f>SUM(E9:E38)</f>
        <v>3016522</v>
      </c>
      <c r="F39" s="82">
        <f>SUM(F9:F38)</f>
        <v>700930</v>
      </c>
      <c r="G39" s="83">
        <f>F39/E39</f>
        <v>0.2323636293718395</v>
      </c>
      <c r="H39" s="67"/>
    </row>
    <row r="40" spans="1:8" ht="15.75">
      <c r="A40" s="22"/>
      <c r="B40" s="22"/>
      <c r="C40" s="22"/>
      <c r="D40" s="84"/>
      <c r="E40" s="85"/>
      <c r="F40" s="86"/>
      <c r="G40" s="86"/>
      <c r="H40" s="68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68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68"/>
    </row>
    <row r="44" spans="1:8" ht="15.75">
      <c r="A44" s="27" t="s">
        <v>33</v>
      </c>
      <c r="B44" s="28"/>
      <c r="C44" s="14"/>
      <c r="D44" s="73">
        <v>32</v>
      </c>
      <c r="E44" s="74">
        <v>441212.4</v>
      </c>
      <c r="F44" s="74">
        <v>55534.23</v>
      </c>
      <c r="G44" s="75">
        <f>1-(+F44/E44)</f>
        <v>0.8741326626359549</v>
      </c>
      <c r="H44" s="66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>
      <c r="A46" s="27" t="s">
        <v>35</v>
      </c>
      <c r="B46" s="28"/>
      <c r="C46" s="14"/>
      <c r="D46" s="73">
        <v>91</v>
      </c>
      <c r="E46" s="74">
        <v>4274041.5</v>
      </c>
      <c r="F46" s="74">
        <v>370973.14</v>
      </c>
      <c r="G46" s="75">
        <f aca="true" t="shared" si="0" ref="G46:G52">1-(+F46/E46)</f>
        <v>0.9132031965529581</v>
      </c>
      <c r="H46" s="66"/>
    </row>
    <row r="47" spans="1:8" ht="15.75">
      <c r="A47" s="27" t="s">
        <v>36</v>
      </c>
      <c r="B47" s="28"/>
      <c r="C47" s="14"/>
      <c r="D47" s="73">
        <v>8</v>
      </c>
      <c r="E47" s="74">
        <v>1153639.25</v>
      </c>
      <c r="F47" s="74">
        <v>70271.5</v>
      </c>
      <c r="G47" s="75">
        <f t="shared" si="0"/>
        <v>0.9390871106370557</v>
      </c>
      <c r="H47" s="66"/>
    </row>
    <row r="48" spans="1:8" ht="15.75">
      <c r="A48" s="27" t="s">
        <v>37</v>
      </c>
      <c r="B48" s="28"/>
      <c r="C48" s="14"/>
      <c r="D48" s="73">
        <v>91</v>
      </c>
      <c r="E48" s="74">
        <v>6075282</v>
      </c>
      <c r="F48" s="74">
        <v>584328.93</v>
      </c>
      <c r="G48" s="75">
        <f t="shared" si="0"/>
        <v>0.90381863261656</v>
      </c>
      <c r="H48" s="66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>
      <c r="A50" s="27" t="s">
        <v>39</v>
      </c>
      <c r="B50" s="28"/>
      <c r="C50" s="14"/>
      <c r="D50" s="73">
        <v>9</v>
      </c>
      <c r="E50" s="74">
        <v>1759955</v>
      </c>
      <c r="F50" s="74">
        <v>130595</v>
      </c>
      <c r="G50" s="75">
        <f t="shared" si="0"/>
        <v>0.9257963982033631</v>
      </c>
      <c r="H50" s="66"/>
    </row>
    <row r="51" spans="1:8" ht="15.75">
      <c r="A51" s="27" t="s">
        <v>40</v>
      </c>
      <c r="B51" s="28"/>
      <c r="C51" s="14"/>
      <c r="D51" s="73">
        <v>4</v>
      </c>
      <c r="E51" s="74">
        <v>873610</v>
      </c>
      <c r="F51" s="74">
        <v>65820</v>
      </c>
      <c r="G51" s="75">
        <f t="shared" si="0"/>
        <v>0.9246574558441409</v>
      </c>
      <c r="H51" s="66"/>
    </row>
    <row r="52" spans="1:8" ht="15.75">
      <c r="A52" s="27" t="s">
        <v>41</v>
      </c>
      <c r="B52" s="28"/>
      <c r="C52" s="14"/>
      <c r="D52" s="73">
        <v>2</v>
      </c>
      <c r="E52" s="74">
        <v>713575</v>
      </c>
      <c r="F52" s="74">
        <v>21175</v>
      </c>
      <c r="G52" s="75">
        <f t="shared" si="0"/>
        <v>0.9703254738464773</v>
      </c>
      <c r="H52" s="66"/>
    </row>
    <row r="53" spans="1:8" ht="15.7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>
      <c r="A54" s="27" t="s">
        <v>61</v>
      </c>
      <c r="B54" s="30"/>
      <c r="C54" s="14"/>
      <c r="D54" s="73">
        <v>601</v>
      </c>
      <c r="E54" s="74">
        <v>37032368.27</v>
      </c>
      <c r="F54" s="74">
        <v>4189400.35</v>
      </c>
      <c r="G54" s="75">
        <f>1-(+F54/E54)</f>
        <v>0.8868719299976868</v>
      </c>
      <c r="H54" s="66"/>
    </row>
    <row r="55" spans="1:8" ht="15.75">
      <c r="A55" s="27" t="s">
        <v>62</v>
      </c>
      <c r="B55" s="30"/>
      <c r="C55" s="14"/>
      <c r="D55" s="73">
        <v>8</v>
      </c>
      <c r="E55" s="74">
        <v>1317515.43</v>
      </c>
      <c r="F55" s="74">
        <v>71121.95</v>
      </c>
      <c r="G55" s="75">
        <f>1-(+F55/E55)</f>
        <v>0.9460181274689132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>
      <c r="A60" s="32"/>
      <c r="B60" s="18"/>
      <c r="C60" s="14"/>
      <c r="D60" s="77"/>
      <c r="E60" s="80"/>
      <c r="F60" s="80"/>
      <c r="G60" s="79"/>
      <c r="H60" s="66"/>
    </row>
    <row r="61" spans="1:8" ht="15.75">
      <c r="A61" s="20" t="s">
        <v>45</v>
      </c>
      <c r="B61" s="33"/>
      <c r="C61" s="33"/>
      <c r="D61" s="81">
        <f>SUM(D44:D57)</f>
        <v>846</v>
      </c>
      <c r="E61" s="82">
        <f>SUM(E44:E60)</f>
        <v>53641198.85</v>
      </c>
      <c r="F61" s="82">
        <f>SUM(F44:F60)</f>
        <v>5559220.100000001</v>
      </c>
      <c r="G61" s="83">
        <f>1-(F61/E61)</f>
        <v>0.8963628662449254</v>
      </c>
      <c r="H61" s="63"/>
    </row>
    <row r="62" spans="1:8" ht="18">
      <c r="A62" s="35"/>
      <c r="B62" s="36"/>
      <c r="C62" s="36"/>
      <c r="D62" s="98"/>
      <c r="E62" s="92"/>
      <c r="F62" s="34"/>
      <c r="G62" s="34"/>
      <c r="H62" s="65"/>
    </row>
    <row r="63" spans="1:8" ht="18">
      <c r="A63" s="35" t="s">
        <v>46</v>
      </c>
      <c r="B63" s="36"/>
      <c r="C63" s="36"/>
      <c r="D63" s="51"/>
      <c r="E63" s="36"/>
      <c r="F63" s="37">
        <f>F61+F39</f>
        <v>6260150.100000001</v>
      </c>
      <c r="G63" s="36"/>
      <c r="H63" s="65"/>
    </row>
    <row r="64" spans="1:8" ht="18">
      <c r="A64" s="35"/>
      <c r="B64" s="36"/>
      <c r="C64" s="36"/>
      <c r="D64" s="51"/>
      <c r="E64" s="36"/>
      <c r="F64" s="37"/>
      <c r="G64" s="36"/>
      <c r="H64" s="65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65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>
      <c r="A70" s="59"/>
      <c r="B70" s="21"/>
      <c r="C70" s="21"/>
      <c r="H70" s="21"/>
    </row>
    <row r="71" spans="1:4" ht="18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B13" sqref="B13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3.25">
      <c r="A1" s="56" t="s">
        <v>0</v>
      </c>
      <c r="B1" s="36"/>
      <c r="C1" s="37"/>
      <c r="D1" s="36"/>
    </row>
    <row r="2" spans="1:4" ht="23.25">
      <c r="A2" s="56" t="s">
        <v>1</v>
      </c>
      <c r="B2" s="36"/>
      <c r="C2" s="21"/>
      <c r="D2" s="21"/>
    </row>
    <row r="3" spans="1:4" ht="23.25">
      <c r="A3" s="56" t="s">
        <v>82</v>
      </c>
      <c r="B3" s="36"/>
      <c r="C3" s="21"/>
      <c r="D3" s="21"/>
    </row>
    <row r="4" spans="1:4" ht="23.25">
      <c r="A4" s="56" t="str">
        <f>ARG!$A$3</f>
        <v>MONTH ENDED:  JULY 2022</v>
      </c>
      <c r="B4" s="36"/>
      <c r="C4" s="21"/>
      <c r="D4" s="21"/>
    </row>
    <row r="5" spans="1:4" ht="24" thickBot="1">
      <c r="A5" s="56"/>
      <c r="B5" s="36"/>
      <c r="C5" s="21"/>
      <c r="D5" s="21"/>
    </row>
    <row r="6" spans="1:4" ht="21.75" thickBot="1" thickTop="1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438</v>
      </c>
      <c r="C6" s="58"/>
      <c r="D6" s="21"/>
    </row>
    <row r="7" spans="1:4" ht="21.75" thickBot="1" thickTop="1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112031120</v>
      </c>
      <c r="C7" s="58"/>
      <c r="D7" s="21"/>
    </row>
    <row r="8" spans="1:4" ht="21" thickTop="1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23558384.97</v>
      </c>
      <c r="C8" s="58"/>
      <c r="D8" s="21"/>
    </row>
    <row r="9" spans="1:4" ht="20.25">
      <c r="A9" s="127" t="s">
        <v>86</v>
      </c>
      <c r="B9" s="115">
        <f>B8/B7</f>
        <v>0.21028429395332296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142</v>
      </c>
      <c r="B11" s="126">
        <f>+AMERSC!$D$53+ARG!$D$53+HOLLYWOOD!$D$53</f>
        <v>44</v>
      </c>
      <c r="C11" s="58"/>
      <c r="D11" s="21"/>
    </row>
    <row r="12" spans="1:4" ht="21.75" thickBot="1" thickTop="1">
      <c r="A12" s="127" t="s">
        <v>143</v>
      </c>
      <c r="B12" s="135">
        <f>AMERSC!$E$53+ARG!$E$53+HOLLYWOOD!$E$53</f>
        <v>10687165.92</v>
      </c>
      <c r="C12" s="58"/>
      <c r="D12" s="21"/>
    </row>
    <row r="13" spans="1:4" ht="21" thickTop="1">
      <c r="A13" s="127" t="s">
        <v>144</v>
      </c>
      <c r="B13" s="135">
        <f>+AMERSC!$F$53+ARG!$F$53+HOLLYWOOD!$F$53</f>
        <v>469540.43999999994</v>
      </c>
      <c r="C13" s="58"/>
      <c r="D13" s="21"/>
    </row>
    <row r="14" spans="1:4" ht="20.25">
      <c r="A14" s="127" t="s">
        <v>90</v>
      </c>
      <c r="B14" s="115">
        <f>1-(B13/B12)</f>
        <v>0.9560650182176642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87</v>
      </c>
      <c r="B16" s="126">
        <f>+ARG!$D$75+CARUTHERSVILLE!$D$60+HOLLYWOOD!$D$75+HARKC!$D$61+BALLYSKC!$D$62+AMERKC!$D$62+LAGRANGE!$D$60+AMERSC!$D$75+RIVERCITY!$D$61+HORSESHOE!$D$61+ISLEBV!$D$60+STJO!$D$60+CAPE!$D$61</f>
        <v>14484</v>
      </c>
      <c r="C16" s="58"/>
      <c r="D16" s="21"/>
    </row>
    <row r="17" spans="1:4" ht="21.75" thickBot="1" thickTop="1">
      <c r="A17" s="127" t="s">
        <v>88</v>
      </c>
      <c r="B17" s="135">
        <f>+ARG!$E$75+CARUTHERSVILLE!$E$60+HOLLYWOOD!$E$75+HARKC!$E$61+BALLYSKC!$E$62+AMERKC!$E$62+LAGRANGE!$E$60+AMERSC!$E$75+RIVERCITY!$E$61+HORSESHOE!$E$61+ISLEBV!$E$60+STJO!$E$60+CAPE!$E$61</f>
        <v>1510564272.206</v>
      </c>
      <c r="C17" s="58"/>
      <c r="D17" s="21"/>
    </row>
    <row r="18" spans="1:4" ht="21" thickTop="1">
      <c r="A18" s="127" t="s">
        <v>89</v>
      </c>
      <c r="B18" s="135">
        <f>+ARG!$F$75+CARUTHERSVILLE!$F$60+HOLLYWOOD!$F$75+HARKC!$F$61+BALLYSKC!$F$62+AMERKC!$F$62+LAGRANGE!$F$60+AMERSC!$F$75+RIVERCITY!$F$61+HORSESHOE!$F$61+ISLEBV!$F$60+STJO!$F$60+CAPE!$F$61</f>
        <v>145355086.04</v>
      </c>
      <c r="C18" s="21"/>
      <c r="D18" s="21"/>
    </row>
    <row r="19" spans="1:4" ht="20.25">
      <c r="A19" s="127" t="s">
        <v>90</v>
      </c>
      <c r="B19" s="115">
        <f>1-(B18/B17)</f>
        <v>0.9037743122126634</v>
      </c>
      <c r="C19" s="21"/>
      <c r="D19" s="21"/>
    </row>
    <row r="20" spans="1:4" ht="20.25">
      <c r="A20" s="129"/>
      <c r="B20" s="131"/>
      <c r="C20" s="21"/>
      <c r="D20" s="21"/>
    </row>
    <row r="21" spans="1:4" ht="20.25">
      <c r="A21" s="127" t="s">
        <v>91</v>
      </c>
      <c r="B21" s="128">
        <f>B18+B8+B13</f>
        <v>169383011.45</v>
      </c>
      <c r="C21" s="21"/>
      <c r="D21" s="21"/>
    </row>
    <row r="22" spans="1:2" ht="21" thickBot="1">
      <c r="A22" s="129"/>
      <c r="B22" s="132"/>
    </row>
    <row r="23" spans="1:2" ht="18.75" thickTop="1">
      <c r="A23" s="133"/>
      <c r="B23" s="134"/>
    </row>
    <row r="24" ht="15.7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137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146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123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330747</v>
      </c>
      <c r="F18" s="74">
        <v>102560</v>
      </c>
      <c r="G18" s="75">
        <f>F18/E18</f>
        <v>0.31008595693989666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111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21374</v>
      </c>
      <c r="F29" s="74">
        <v>4075</v>
      </c>
      <c r="G29" s="75">
        <f>F29/E29</f>
        <v>0.19065219425470198</v>
      </c>
      <c r="H29" s="15"/>
    </row>
    <row r="30" spans="1:8" ht="15.75">
      <c r="A30" s="70" t="s">
        <v>25</v>
      </c>
      <c r="B30" s="13"/>
      <c r="C30" s="14"/>
      <c r="D30" s="73">
        <v>2</v>
      </c>
      <c r="E30" s="74">
        <v>349084</v>
      </c>
      <c r="F30" s="74">
        <v>65568</v>
      </c>
      <c r="G30" s="75">
        <f>F30/E30</f>
        <v>0.18782871744336607</v>
      </c>
      <c r="H30" s="15"/>
    </row>
    <row r="31" spans="1:8" ht="15.7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119</v>
      </c>
      <c r="B32" s="13"/>
      <c r="C32" s="14"/>
      <c r="D32" s="73">
        <v>3</v>
      </c>
      <c r="E32" s="74">
        <v>412729</v>
      </c>
      <c r="F32" s="74">
        <v>76884.5</v>
      </c>
      <c r="G32" s="75">
        <f>F32/E32</f>
        <v>0.1862832512374948</v>
      </c>
      <c r="H32" s="15"/>
    </row>
    <row r="33" spans="1:8" ht="15.7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7</v>
      </c>
      <c r="E39" s="82">
        <f>SUM(E9:E38)</f>
        <v>1113934</v>
      </c>
      <c r="F39" s="82">
        <f>SUM(F9:F38)</f>
        <v>249087.5</v>
      </c>
      <c r="G39" s="83">
        <f>F39/E39</f>
        <v>0.2236106447958317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8</v>
      </c>
      <c r="E44" s="74">
        <v>253964.1</v>
      </c>
      <c r="F44" s="74">
        <v>15405.56</v>
      </c>
      <c r="G44" s="75">
        <f>1-(+F44/E44)</f>
        <v>0.9393396153235831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35</v>
      </c>
      <c r="E46" s="74">
        <v>1701994.25</v>
      </c>
      <c r="F46" s="74">
        <v>170625.98</v>
      </c>
      <c r="G46" s="75">
        <f>1-(+F46/E46)</f>
        <v>0.899749379294319</v>
      </c>
      <c r="H46" s="15"/>
    </row>
    <row r="47" spans="1:8" ht="15.75">
      <c r="A47" s="27" t="s">
        <v>36</v>
      </c>
      <c r="B47" s="28"/>
      <c r="C47" s="14"/>
      <c r="D47" s="73">
        <v>8</v>
      </c>
      <c r="E47" s="74">
        <v>643786.75</v>
      </c>
      <c r="F47" s="74">
        <v>44369.35</v>
      </c>
      <c r="G47" s="75">
        <f>1-(+F47/E47)</f>
        <v>0.9310806722878344</v>
      </c>
      <c r="H47" s="15"/>
    </row>
    <row r="48" spans="1:8" ht="15.75">
      <c r="A48" s="27" t="s">
        <v>37</v>
      </c>
      <c r="B48" s="28"/>
      <c r="C48" s="14"/>
      <c r="D48" s="73">
        <v>36</v>
      </c>
      <c r="E48" s="74">
        <v>3231223</v>
      </c>
      <c r="F48" s="74">
        <v>278775.92</v>
      </c>
      <c r="G48" s="75">
        <f>1-(+F48/E48)</f>
        <v>0.9137243328609632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908375</v>
      </c>
      <c r="F50" s="74">
        <v>24740</v>
      </c>
      <c r="G50" s="75">
        <f>1-(+F50/E50)</f>
        <v>0.9727645520847668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61</v>
      </c>
      <c r="B53" s="30"/>
      <c r="C53" s="14"/>
      <c r="D53" s="73">
        <v>428</v>
      </c>
      <c r="E53" s="74">
        <v>28484438.29</v>
      </c>
      <c r="F53" s="74">
        <v>2988268.35</v>
      </c>
      <c r="G53" s="75">
        <f>1-(+F53/E53)</f>
        <v>0.8950911961269361</v>
      </c>
      <c r="H53" s="15"/>
    </row>
    <row r="54" spans="1:8" ht="15.75">
      <c r="A54" s="29" t="s">
        <v>62</v>
      </c>
      <c r="B54" s="30"/>
      <c r="C54" s="14"/>
      <c r="D54" s="73">
        <v>7</v>
      </c>
      <c r="E54" s="74">
        <v>206721.17</v>
      </c>
      <c r="F54" s="74">
        <v>15240.04</v>
      </c>
      <c r="G54" s="75">
        <f>1-(+F54/E54)</f>
        <v>0.9262773135426816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525</v>
      </c>
      <c r="E60" s="82">
        <f>SUM(E44:E59)</f>
        <v>35430502.56</v>
      </c>
      <c r="F60" s="82">
        <f>SUM(F44:F59)</f>
        <v>3537425.2</v>
      </c>
      <c r="G60" s="83">
        <f>1-(F60/E60)</f>
        <v>0.900158763088118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3786512.7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showOutlineSymbols="0" zoomScale="87" zoomScaleNormal="87" zoomScalePageLayoutView="0" workbookViewId="0" topLeftCell="A52">
      <selection activeCell="A80" sqref="A80:IV80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69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101</v>
      </c>
      <c r="B9" s="13"/>
      <c r="C9" s="14"/>
      <c r="D9" s="73">
        <v>4</v>
      </c>
      <c r="E9" s="74">
        <v>787008</v>
      </c>
      <c r="F9" s="74">
        <v>56254.5</v>
      </c>
      <c r="G9" s="75">
        <f>F9/E9</f>
        <v>0.07147894303488656</v>
      </c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104</v>
      </c>
      <c r="B11" s="13"/>
      <c r="C11" s="14"/>
      <c r="D11" s="73">
        <v>3</v>
      </c>
      <c r="E11" s="74">
        <v>1154238</v>
      </c>
      <c r="F11" s="74">
        <v>208338.5</v>
      </c>
      <c r="G11" s="75">
        <f>F11/E11</f>
        <v>0.18049873596260044</v>
      </c>
      <c r="H11" s="15"/>
    </row>
    <row r="12" spans="1:8" ht="15.75">
      <c r="A12" s="93" t="s">
        <v>67</v>
      </c>
      <c r="B12" s="13"/>
      <c r="C12" s="14"/>
      <c r="D12" s="73">
        <v>2</v>
      </c>
      <c r="E12" s="74">
        <v>1420</v>
      </c>
      <c r="F12" s="74">
        <v>1065</v>
      </c>
      <c r="G12" s="75">
        <f>F12/E12</f>
        <v>0.75</v>
      </c>
      <c r="H12" s="15"/>
    </row>
    <row r="13" spans="1:8" ht="15.75">
      <c r="A13" s="93" t="s">
        <v>108</v>
      </c>
      <c r="B13" s="13"/>
      <c r="C13" s="14"/>
      <c r="D13" s="73">
        <v>3</v>
      </c>
      <c r="E13" s="74">
        <v>940426</v>
      </c>
      <c r="F13" s="74">
        <v>310317.5</v>
      </c>
      <c r="G13" s="75">
        <f>F13/E13</f>
        <v>0.32997545793076755</v>
      </c>
      <c r="H13" s="15"/>
    </row>
    <row r="14" spans="1:8" ht="15.7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14</v>
      </c>
      <c r="B17" s="13"/>
      <c r="C17" s="14"/>
      <c r="D17" s="73">
        <v>2</v>
      </c>
      <c r="E17" s="74">
        <v>248115</v>
      </c>
      <c r="F17" s="74">
        <v>22098</v>
      </c>
      <c r="G17" s="75">
        <f aca="true" t="shared" si="0" ref="G17:G24">F17/E17</f>
        <v>0.08906353908469863</v>
      </c>
      <c r="H17" s="15"/>
    </row>
    <row r="18" spans="1:8" ht="15.75">
      <c r="A18" s="93" t="s">
        <v>15</v>
      </c>
      <c r="B18" s="13"/>
      <c r="C18" s="14"/>
      <c r="D18" s="73">
        <v>2</v>
      </c>
      <c r="E18" s="74">
        <v>1265972</v>
      </c>
      <c r="F18" s="74">
        <v>414823</v>
      </c>
      <c r="G18" s="75">
        <f t="shared" si="0"/>
        <v>0.32767154407838406</v>
      </c>
      <c r="H18" s="15"/>
    </row>
    <row r="19" spans="1:8" ht="15.7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17</v>
      </c>
      <c r="B20" s="13"/>
      <c r="C20" s="14"/>
      <c r="D20" s="73">
        <v>1</v>
      </c>
      <c r="E20" s="74">
        <v>86797</v>
      </c>
      <c r="F20" s="74">
        <v>37953</v>
      </c>
      <c r="G20" s="75">
        <f t="shared" si="0"/>
        <v>0.4372616565088655</v>
      </c>
      <c r="H20" s="15"/>
    </row>
    <row r="21" spans="1:8" ht="15.75">
      <c r="A21" s="93" t="s">
        <v>55</v>
      </c>
      <c r="B21" s="13"/>
      <c r="C21" s="14"/>
      <c r="D21" s="73">
        <v>7</v>
      </c>
      <c r="E21" s="74">
        <v>6040431</v>
      </c>
      <c r="F21" s="74">
        <v>1460880.5</v>
      </c>
      <c r="G21" s="75">
        <f t="shared" si="0"/>
        <v>0.24185037458419772</v>
      </c>
      <c r="H21" s="15"/>
    </row>
    <row r="22" spans="1:8" ht="15.75">
      <c r="A22" s="93" t="s">
        <v>56</v>
      </c>
      <c r="B22" s="13"/>
      <c r="C22" s="14"/>
      <c r="D22" s="73">
        <v>3</v>
      </c>
      <c r="E22" s="74">
        <v>780225</v>
      </c>
      <c r="F22" s="74">
        <v>103261</v>
      </c>
      <c r="G22" s="75">
        <f t="shared" si="0"/>
        <v>0.13234772020891408</v>
      </c>
      <c r="H22" s="15"/>
    </row>
    <row r="23" spans="1:8" ht="15.75">
      <c r="A23" s="94" t="s">
        <v>20</v>
      </c>
      <c r="B23" s="13"/>
      <c r="C23" s="14"/>
      <c r="D23" s="73">
        <v>4</v>
      </c>
      <c r="E23" s="74">
        <v>722708</v>
      </c>
      <c r="F23" s="74">
        <v>123104</v>
      </c>
      <c r="G23" s="75">
        <f t="shared" si="0"/>
        <v>0.17033712093957726</v>
      </c>
      <c r="H23" s="15"/>
    </row>
    <row r="24" spans="1:8" ht="15.75">
      <c r="A24" s="94" t="s">
        <v>21</v>
      </c>
      <c r="B24" s="13"/>
      <c r="C24" s="14"/>
      <c r="D24" s="73">
        <v>22</v>
      </c>
      <c r="E24" s="74">
        <v>132569</v>
      </c>
      <c r="F24" s="74">
        <v>132569</v>
      </c>
      <c r="G24" s="75">
        <f t="shared" si="0"/>
        <v>1</v>
      </c>
      <c r="H24" s="15"/>
    </row>
    <row r="25" spans="1:8" ht="15.7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.75">
      <c r="A26" s="70" t="s">
        <v>23</v>
      </c>
      <c r="B26" s="13"/>
      <c r="C26" s="14"/>
      <c r="D26" s="73"/>
      <c r="E26" s="74">
        <v>32989</v>
      </c>
      <c r="F26" s="74">
        <v>1439</v>
      </c>
      <c r="G26" s="75">
        <f>F26/E26</f>
        <v>0.04362060080632938</v>
      </c>
      <c r="H26" s="15"/>
    </row>
    <row r="27" spans="1:8" ht="15.75">
      <c r="A27" s="93" t="s">
        <v>124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24</v>
      </c>
      <c r="B28" s="13"/>
      <c r="C28" s="14"/>
      <c r="D28" s="73">
        <v>2</v>
      </c>
      <c r="E28" s="74">
        <v>90639</v>
      </c>
      <c r="F28" s="74">
        <v>30439</v>
      </c>
      <c r="G28" s="75">
        <f>F28/E28</f>
        <v>0.3358267412482486</v>
      </c>
      <c r="H28" s="15"/>
    </row>
    <row r="29" spans="1:8" ht="15.75">
      <c r="A29" s="70" t="s">
        <v>120</v>
      </c>
      <c r="B29" s="13"/>
      <c r="C29" s="14"/>
      <c r="D29" s="73">
        <v>1</v>
      </c>
      <c r="E29" s="74">
        <v>46951</v>
      </c>
      <c r="F29" s="74">
        <v>12170.5</v>
      </c>
      <c r="G29" s="75">
        <f>F29/E29</f>
        <v>0.2592170560797427</v>
      </c>
      <c r="H29" s="15"/>
    </row>
    <row r="30" spans="1:8" ht="15.75">
      <c r="A30" s="70" t="s">
        <v>125</v>
      </c>
      <c r="B30" s="13"/>
      <c r="C30" s="14"/>
      <c r="D30" s="73"/>
      <c r="E30" s="76"/>
      <c r="F30" s="74"/>
      <c r="G30" s="75"/>
      <c r="H30" s="15"/>
    </row>
    <row r="31" spans="1:8" ht="15.75">
      <c r="A31" s="70" t="s">
        <v>152</v>
      </c>
      <c r="B31" s="13"/>
      <c r="C31" s="14"/>
      <c r="D31" s="73"/>
      <c r="E31" s="76"/>
      <c r="F31" s="74"/>
      <c r="G31" s="75"/>
      <c r="H31" s="15"/>
    </row>
    <row r="32" spans="1:8" ht="15.75">
      <c r="A32" s="70" t="s">
        <v>58</v>
      </c>
      <c r="B32" s="13"/>
      <c r="C32" s="14"/>
      <c r="D32" s="73">
        <v>19</v>
      </c>
      <c r="E32" s="76">
        <v>1780330</v>
      </c>
      <c r="F32" s="76">
        <v>362223.5</v>
      </c>
      <c r="G32" s="75">
        <f>F32/E32</f>
        <v>0.2034586284565221</v>
      </c>
      <c r="H32" s="15"/>
    </row>
    <row r="33" spans="1:8" ht="15.75">
      <c r="A33" s="93" t="s">
        <v>149</v>
      </c>
      <c r="B33" s="13"/>
      <c r="C33" s="14"/>
      <c r="D33" s="73"/>
      <c r="E33" s="74"/>
      <c r="F33" s="74"/>
      <c r="G33" s="75"/>
      <c r="H33" s="15"/>
    </row>
    <row r="34" spans="1:8" ht="15.75">
      <c r="A34" s="93" t="s">
        <v>98</v>
      </c>
      <c r="B34" s="13"/>
      <c r="C34" s="14"/>
      <c r="D34" s="73">
        <v>2</v>
      </c>
      <c r="E34" s="74">
        <v>314456</v>
      </c>
      <c r="F34" s="74">
        <v>67448</v>
      </c>
      <c r="G34" s="75">
        <f>F34/E34</f>
        <v>0.21449105757244258</v>
      </c>
      <c r="H34" s="15"/>
    </row>
    <row r="35" spans="1:8" ht="15">
      <c r="A35" s="16" t="s">
        <v>28</v>
      </c>
      <c r="B35" s="13"/>
      <c r="C35" s="14"/>
      <c r="D35" s="77"/>
      <c r="E35" s="78">
        <v>281620</v>
      </c>
      <c r="F35" s="74">
        <v>45850</v>
      </c>
      <c r="G35" s="79"/>
      <c r="H35" s="15"/>
    </row>
    <row r="36" spans="1:8" ht="15">
      <c r="A36" s="16" t="s">
        <v>29</v>
      </c>
      <c r="B36" s="13"/>
      <c r="C36" s="14"/>
      <c r="D36" s="77"/>
      <c r="E36" s="78"/>
      <c r="F36" s="74">
        <v>-21</v>
      </c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2"/>
      <c r="D39" s="81">
        <f>SUM(D9:D38)</f>
        <v>77</v>
      </c>
      <c r="E39" s="82">
        <f>SUM(E9:E38)</f>
        <v>14706894</v>
      </c>
      <c r="F39" s="82">
        <f>SUM(F9:F38)</f>
        <v>3390213</v>
      </c>
      <c r="G39" s="83">
        <f>F39/E39</f>
        <v>0.23051862616266902</v>
      </c>
      <c r="H39" s="2"/>
    </row>
    <row r="40" spans="1:8" ht="15.75">
      <c r="A40" s="22"/>
      <c r="B40" s="22"/>
      <c r="C40" s="24"/>
      <c r="D40" s="122"/>
      <c r="E40" s="123"/>
      <c r="F40" s="123"/>
      <c r="G40" s="124"/>
      <c r="H40" s="2"/>
    </row>
    <row r="41" spans="1:8" ht="18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>
      <c r="A44" s="27" t="s">
        <v>10</v>
      </c>
      <c r="B44" s="28"/>
      <c r="C44" s="14"/>
      <c r="D44" s="73">
        <v>14</v>
      </c>
      <c r="E44" s="111">
        <v>3178065.75</v>
      </c>
      <c r="F44" s="74">
        <v>133554.04</v>
      </c>
      <c r="G44" s="104">
        <f>1-(+F44/E44)</f>
        <v>0.9579763131080595</v>
      </c>
      <c r="H44" s="2"/>
    </row>
    <row r="45" spans="1:8" ht="15.75">
      <c r="A45" s="27"/>
      <c r="B45" s="28"/>
      <c r="C45" s="14"/>
      <c r="D45" s="73"/>
      <c r="E45" s="111"/>
      <c r="F45" s="74"/>
      <c r="G45" s="104"/>
      <c r="H45" s="2"/>
    </row>
    <row r="46" spans="1:8" ht="15.75">
      <c r="A46" s="27"/>
      <c r="B46" s="28"/>
      <c r="C46" s="14"/>
      <c r="D46" s="73"/>
      <c r="E46" s="111"/>
      <c r="F46" s="74"/>
      <c r="G46" s="104"/>
      <c r="H46" s="2"/>
    </row>
    <row r="47" spans="1:8" ht="15.75">
      <c r="A47" s="27"/>
      <c r="B47" s="28"/>
      <c r="C47" s="14"/>
      <c r="D47" s="73"/>
      <c r="E47" s="111"/>
      <c r="F47" s="74"/>
      <c r="G47" s="104"/>
      <c r="H47" s="2"/>
    </row>
    <row r="48" spans="1:8" ht="15.7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141</v>
      </c>
      <c r="B53" s="20"/>
      <c r="C53" s="21"/>
      <c r="D53" s="138">
        <f>SUM(D44:D49)</f>
        <v>14</v>
      </c>
      <c r="E53" s="139">
        <f>SUM(E44:E52)</f>
        <v>3178065.75</v>
      </c>
      <c r="F53" s="139">
        <f>SUM(F44:F52)</f>
        <v>133554.04</v>
      </c>
      <c r="G53" s="110">
        <f>1-(+F53/E53)</f>
        <v>0.9579763131080595</v>
      </c>
      <c r="H53" s="2"/>
    </row>
    <row r="54" spans="1:8" ht="15.75">
      <c r="A54" s="22"/>
      <c r="B54" s="22"/>
      <c r="C54" s="24"/>
      <c r="D54" s="122"/>
      <c r="E54" s="123"/>
      <c r="F54" s="123"/>
      <c r="G54" s="124"/>
      <c r="H54" s="2"/>
    </row>
    <row r="55" spans="1:8" ht="18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>
      <c r="A56" s="26"/>
      <c r="B56" s="26"/>
      <c r="C56" s="26"/>
      <c r="D56" s="89"/>
      <c r="E56" s="25" t="s">
        <v>134</v>
      </c>
      <c r="F56" s="25" t="s">
        <v>134</v>
      </c>
      <c r="G56" s="25" t="s">
        <v>5</v>
      </c>
      <c r="H56" s="2"/>
    </row>
    <row r="57" spans="1:8" ht="15.75">
      <c r="A57" s="26"/>
      <c r="B57" s="26"/>
      <c r="C57" s="14"/>
      <c r="D57" s="89" t="s">
        <v>6</v>
      </c>
      <c r="E57" s="90" t="s">
        <v>135</v>
      </c>
      <c r="F57" s="88" t="s">
        <v>8</v>
      </c>
      <c r="G57" s="88" t="s">
        <v>136</v>
      </c>
      <c r="H57" s="15"/>
    </row>
    <row r="58" spans="1:8" ht="15.75">
      <c r="A58" s="27" t="s">
        <v>33</v>
      </c>
      <c r="B58" s="28"/>
      <c r="C58" s="14"/>
      <c r="D58" s="73">
        <v>185</v>
      </c>
      <c r="E58" s="74">
        <v>34233716.78</v>
      </c>
      <c r="F58" s="74">
        <v>1577827.12</v>
      </c>
      <c r="G58" s="75">
        <f aca="true" t="shared" si="1" ref="G58:G64">1-(+F58/E58)</f>
        <v>0.953910142736187</v>
      </c>
      <c r="H58" s="15"/>
    </row>
    <row r="59" spans="1:8" ht="15.75">
      <c r="A59" s="27" t="s">
        <v>34</v>
      </c>
      <c r="B59" s="28"/>
      <c r="C59" s="14"/>
      <c r="D59" s="73">
        <v>4</v>
      </c>
      <c r="E59" s="74">
        <v>4152085.58</v>
      </c>
      <c r="F59" s="74">
        <v>445476.93</v>
      </c>
      <c r="G59" s="75">
        <f t="shared" si="1"/>
        <v>0.8927100799304816</v>
      </c>
      <c r="H59" s="15"/>
    </row>
    <row r="60" spans="1:8" ht="15.75">
      <c r="A60" s="27" t="s">
        <v>35</v>
      </c>
      <c r="B60" s="28"/>
      <c r="C60" s="14"/>
      <c r="D60" s="73">
        <v>287</v>
      </c>
      <c r="E60" s="74">
        <v>23371418</v>
      </c>
      <c r="F60" s="74">
        <v>1372099.38</v>
      </c>
      <c r="G60" s="75">
        <f t="shared" si="1"/>
        <v>0.9412915647651332</v>
      </c>
      <c r="H60" s="15"/>
    </row>
    <row r="61" spans="1:8" ht="15.75">
      <c r="A61" s="27" t="s">
        <v>36</v>
      </c>
      <c r="B61" s="28"/>
      <c r="C61" s="14"/>
      <c r="D61" s="73">
        <v>23</v>
      </c>
      <c r="E61" s="74">
        <v>858364</v>
      </c>
      <c r="F61" s="74">
        <v>62678</v>
      </c>
      <c r="G61" s="75">
        <f t="shared" si="1"/>
        <v>0.9269796962593958</v>
      </c>
      <c r="H61" s="15"/>
    </row>
    <row r="62" spans="1:8" ht="15.75">
      <c r="A62" s="27" t="s">
        <v>37</v>
      </c>
      <c r="B62" s="28"/>
      <c r="C62" s="14"/>
      <c r="D62" s="73">
        <v>148</v>
      </c>
      <c r="E62" s="74">
        <v>12481994.06</v>
      </c>
      <c r="F62" s="74">
        <v>800531.26</v>
      </c>
      <c r="G62" s="75">
        <f t="shared" si="1"/>
        <v>0.935865114487965</v>
      </c>
      <c r="H62" s="15"/>
    </row>
    <row r="63" spans="1:8" ht="15.75">
      <c r="A63" s="27" t="s">
        <v>38</v>
      </c>
      <c r="B63" s="28"/>
      <c r="C63" s="14"/>
      <c r="D63" s="73">
        <v>3</v>
      </c>
      <c r="E63" s="74">
        <v>555701</v>
      </c>
      <c r="F63" s="74">
        <v>46200</v>
      </c>
      <c r="G63" s="75">
        <f t="shared" si="1"/>
        <v>0.9168617655897686</v>
      </c>
      <c r="H63" s="15"/>
    </row>
    <row r="64" spans="1:8" ht="15.75">
      <c r="A64" s="27" t="s">
        <v>39</v>
      </c>
      <c r="B64" s="28"/>
      <c r="C64" s="14"/>
      <c r="D64" s="73">
        <v>23</v>
      </c>
      <c r="E64" s="74">
        <v>2545020</v>
      </c>
      <c r="F64" s="74">
        <v>192480</v>
      </c>
      <c r="G64" s="75">
        <f t="shared" si="1"/>
        <v>0.9243699460122121</v>
      </c>
      <c r="H64" s="15"/>
    </row>
    <row r="65" spans="1:8" ht="15.7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>
      <c r="A66" s="27" t="s">
        <v>41</v>
      </c>
      <c r="B66" s="28"/>
      <c r="C66" s="14"/>
      <c r="D66" s="73">
        <v>4</v>
      </c>
      <c r="E66" s="74">
        <v>580325</v>
      </c>
      <c r="F66" s="74">
        <v>49650</v>
      </c>
      <c r="G66" s="75">
        <f>1-(+F66/E66)</f>
        <v>0.9144444923103433</v>
      </c>
      <c r="H66" s="15"/>
    </row>
    <row r="67" spans="1:8" ht="15.75">
      <c r="A67" s="29" t="s">
        <v>60</v>
      </c>
      <c r="B67" s="30"/>
      <c r="C67" s="14"/>
      <c r="D67" s="73">
        <v>2</v>
      </c>
      <c r="E67" s="74">
        <v>214100</v>
      </c>
      <c r="F67" s="74">
        <v>40700</v>
      </c>
      <c r="G67" s="75">
        <f>1-(+F67/E67)</f>
        <v>0.8099019149929939</v>
      </c>
      <c r="H67" s="15"/>
    </row>
    <row r="68" spans="1:8" ht="15.75">
      <c r="A68" s="27" t="s">
        <v>61</v>
      </c>
      <c r="B68" s="30"/>
      <c r="C68" s="14"/>
      <c r="D68" s="73">
        <v>1186</v>
      </c>
      <c r="E68" s="74">
        <v>122545368.93</v>
      </c>
      <c r="F68" s="74">
        <v>13292647.51</v>
      </c>
      <c r="G68" s="75">
        <f>1-(+F68/E68)</f>
        <v>0.891528765011161</v>
      </c>
      <c r="H68" s="15"/>
    </row>
    <row r="69" spans="1:8" ht="15.7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ht="15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ht="15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>
      <c r="A74" s="32"/>
      <c r="B74" s="18"/>
      <c r="C74" s="21"/>
      <c r="D74" s="77"/>
      <c r="E74" s="80"/>
      <c r="F74" s="80"/>
      <c r="G74" s="79"/>
      <c r="H74" s="15"/>
    </row>
    <row r="75" spans="1:8" ht="15.75">
      <c r="A75" s="20" t="s">
        <v>45</v>
      </c>
      <c r="B75" s="20"/>
      <c r="C75" s="33"/>
      <c r="D75" s="81">
        <f>SUM(D58:D71)</f>
        <v>1865</v>
      </c>
      <c r="E75" s="82">
        <f>SUM(E58:E74)</f>
        <v>201538093.35000002</v>
      </c>
      <c r="F75" s="82">
        <f>SUM(F58:F74)</f>
        <v>17880290.2</v>
      </c>
      <c r="G75" s="83">
        <f>1-(+F75/E75)</f>
        <v>0.9112808407443436</v>
      </c>
      <c r="H75" s="2"/>
    </row>
    <row r="76" spans="1:8" ht="18">
      <c r="A76" s="35" t="s">
        <v>46</v>
      </c>
      <c r="B76" s="36"/>
      <c r="C76" s="39"/>
      <c r="D76" s="36"/>
      <c r="E76" s="36"/>
      <c r="F76" s="37">
        <f>F75+F39+F53</f>
        <v>21404057.24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44"/>
      <c r="F82" s="2"/>
      <c r="G82" s="2"/>
      <c r="H82" s="2"/>
    </row>
    <row r="83" spans="1:8" ht="18">
      <c r="A83" s="43"/>
      <c r="B83" s="39"/>
      <c r="C83" s="39"/>
      <c r="D83" s="39"/>
      <c r="E83" s="45"/>
      <c r="F83" s="2"/>
      <c r="G83" s="2"/>
      <c r="H83" s="2"/>
    </row>
    <row r="84" spans="1:8" ht="18">
      <c r="A84" s="43"/>
      <c r="B84" s="39"/>
      <c r="C84" s="39"/>
      <c r="D84" s="39"/>
      <c r="E84" s="46"/>
      <c r="F84" s="2"/>
      <c r="G84" s="2"/>
      <c r="H84" s="2"/>
    </row>
    <row r="85" spans="1:8" ht="18">
      <c r="A85" s="43"/>
      <c r="B85" s="39"/>
      <c r="C85" s="39"/>
      <c r="D85" s="39"/>
      <c r="E85" s="37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44"/>
      <c r="F87" s="2"/>
      <c r="G87" s="2"/>
      <c r="H87" s="2"/>
    </row>
    <row r="88" spans="1:8" ht="18">
      <c r="A88" s="43"/>
      <c r="B88" s="39"/>
      <c r="C88" s="39"/>
      <c r="D88" s="39"/>
      <c r="E88" s="45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7"/>
      <c r="F91" s="2"/>
      <c r="G91" s="2"/>
      <c r="H91" s="2"/>
    </row>
    <row r="92" spans="1:8" ht="18">
      <c r="A92" s="43"/>
      <c r="B92" s="39"/>
      <c r="C92" s="39"/>
      <c r="D92" s="39"/>
      <c r="E92" s="39"/>
      <c r="F92" s="2"/>
      <c r="G92" s="2"/>
      <c r="H92" s="2"/>
    </row>
    <row r="93" spans="1:8" ht="15.75">
      <c r="A93" s="48"/>
      <c r="B93" s="2"/>
      <c r="C93" s="2"/>
      <c r="D93" s="2"/>
      <c r="E93" s="2"/>
      <c r="F93" s="2"/>
      <c r="G93" s="2"/>
      <c r="H9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>
        <v>8</v>
      </c>
      <c r="E10" s="99">
        <v>2677197</v>
      </c>
      <c r="F10" s="74">
        <v>592338</v>
      </c>
      <c r="G10" s="100">
        <f>F10/E10</f>
        <v>0.22125304936469</v>
      </c>
      <c r="H10" s="15"/>
    </row>
    <row r="11" spans="1:8" ht="15.75">
      <c r="A11" s="93" t="s">
        <v>104</v>
      </c>
      <c r="B11" s="13"/>
      <c r="C11" s="14"/>
      <c r="D11" s="73">
        <v>10</v>
      </c>
      <c r="E11" s="99">
        <v>1597380</v>
      </c>
      <c r="F11" s="74">
        <v>519134</v>
      </c>
      <c r="G11" s="100">
        <f>F11/E11</f>
        <v>0.32499092263581614</v>
      </c>
      <c r="H11" s="15"/>
    </row>
    <row r="12" spans="1:8" ht="15.7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>
      <c r="A14" s="93" t="s">
        <v>25</v>
      </c>
      <c r="B14" s="13"/>
      <c r="C14" s="14"/>
      <c r="D14" s="73">
        <v>2</v>
      </c>
      <c r="E14" s="99">
        <v>573662</v>
      </c>
      <c r="F14" s="74">
        <v>153574</v>
      </c>
      <c r="G14" s="100">
        <f>F14/E14</f>
        <v>0.26770816264629693</v>
      </c>
      <c r="H14" s="15"/>
    </row>
    <row r="15" spans="1:8" ht="15.7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>
      <c r="A16" s="93" t="s">
        <v>10</v>
      </c>
      <c r="B16" s="13"/>
      <c r="C16" s="14"/>
      <c r="D16" s="73">
        <v>2</v>
      </c>
      <c r="E16" s="99">
        <v>5000</v>
      </c>
      <c r="F16" s="74">
        <v>-1785</v>
      </c>
      <c r="G16" s="75">
        <f aca="true" t="shared" si="0" ref="G16:G22">F16/E16</f>
        <v>-0.357</v>
      </c>
      <c r="H16" s="15"/>
    </row>
    <row r="17" spans="1:8" ht="15.75">
      <c r="A17" s="93" t="s">
        <v>14</v>
      </c>
      <c r="B17" s="13"/>
      <c r="C17" s="14"/>
      <c r="D17" s="73">
        <v>3</v>
      </c>
      <c r="E17" s="99">
        <v>950051</v>
      </c>
      <c r="F17" s="74">
        <v>192653</v>
      </c>
      <c r="G17" s="75">
        <f t="shared" si="0"/>
        <v>0.20278174540103636</v>
      </c>
      <c r="H17" s="15"/>
    </row>
    <row r="18" spans="1:8" ht="15.75">
      <c r="A18" s="93" t="s">
        <v>15</v>
      </c>
      <c r="B18" s="13"/>
      <c r="C18" s="14"/>
      <c r="D18" s="73">
        <v>2</v>
      </c>
      <c r="E18" s="99">
        <v>1208382</v>
      </c>
      <c r="F18" s="74">
        <v>321870.5</v>
      </c>
      <c r="G18" s="100">
        <f t="shared" si="0"/>
        <v>0.2663648581326104</v>
      </c>
      <c r="H18" s="15"/>
    </row>
    <row r="19" spans="1:8" ht="15.75">
      <c r="A19" s="93" t="s">
        <v>54</v>
      </c>
      <c r="B19" s="13"/>
      <c r="C19" s="14"/>
      <c r="D19" s="73">
        <v>2</v>
      </c>
      <c r="E19" s="99">
        <v>793003</v>
      </c>
      <c r="F19" s="74">
        <v>282030</v>
      </c>
      <c r="G19" s="75">
        <f t="shared" si="0"/>
        <v>0.35564808708163775</v>
      </c>
      <c r="H19" s="15"/>
    </row>
    <row r="20" spans="1:8" ht="15.7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55</v>
      </c>
      <c r="B21" s="13"/>
      <c r="C21" s="14"/>
      <c r="D21" s="73">
        <v>6</v>
      </c>
      <c r="E21" s="99">
        <v>3404393</v>
      </c>
      <c r="F21" s="74">
        <v>143805</v>
      </c>
      <c r="G21" s="75">
        <f t="shared" si="0"/>
        <v>0.04224101036513705</v>
      </c>
      <c r="H21" s="15"/>
    </row>
    <row r="22" spans="1:8" ht="15.75">
      <c r="A22" s="93" t="s">
        <v>56</v>
      </c>
      <c r="B22" s="13"/>
      <c r="C22" s="14"/>
      <c r="D22" s="73">
        <v>3</v>
      </c>
      <c r="E22" s="99">
        <v>996287</v>
      </c>
      <c r="F22" s="74">
        <v>134559.5</v>
      </c>
      <c r="G22" s="75">
        <f t="shared" si="0"/>
        <v>0.13506098142402742</v>
      </c>
      <c r="H22" s="15"/>
    </row>
    <row r="23" spans="1:8" ht="15.75">
      <c r="A23" s="94" t="s">
        <v>20</v>
      </c>
      <c r="B23" s="13"/>
      <c r="C23" s="14"/>
      <c r="D23" s="73">
        <v>3</v>
      </c>
      <c r="E23" s="99">
        <v>827732</v>
      </c>
      <c r="F23" s="74">
        <v>214351.5</v>
      </c>
      <c r="G23" s="75">
        <f>F23/E23</f>
        <v>0.25896244194980983</v>
      </c>
      <c r="H23" s="15"/>
    </row>
    <row r="24" spans="1:8" ht="15.75">
      <c r="A24" s="94" t="s">
        <v>21</v>
      </c>
      <c r="B24" s="13"/>
      <c r="C24" s="14"/>
      <c r="D24" s="73">
        <v>13</v>
      </c>
      <c r="E24" s="99">
        <v>269491</v>
      </c>
      <c r="F24" s="74">
        <v>269491</v>
      </c>
      <c r="G24" s="75">
        <f>F24/E24</f>
        <v>1</v>
      </c>
      <c r="H24" s="15"/>
    </row>
    <row r="25" spans="1:8" ht="15.7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.75">
      <c r="A26" s="70" t="s">
        <v>23</v>
      </c>
      <c r="B26" s="13"/>
      <c r="C26" s="14"/>
      <c r="D26" s="73"/>
      <c r="E26" s="99">
        <v>59414</v>
      </c>
      <c r="F26" s="74">
        <v>22293</v>
      </c>
      <c r="G26" s="75">
        <f>F26/E26</f>
        <v>0.3752145958864914</v>
      </c>
      <c r="H26" s="15"/>
    </row>
    <row r="27" spans="1:8" ht="15.75">
      <c r="A27" s="93" t="s">
        <v>124</v>
      </c>
      <c r="B27" s="13"/>
      <c r="C27" s="14"/>
      <c r="D27" s="73"/>
      <c r="E27" s="99"/>
      <c r="F27" s="74"/>
      <c r="G27" s="100"/>
      <c r="H27" s="15"/>
    </row>
    <row r="28" spans="1:8" ht="15.75">
      <c r="A28" s="70" t="s">
        <v>24</v>
      </c>
      <c r="B28" s="13"/>
      <c r="C28" s="14"/>
      <c r="D28" s="73">
        <v>1</v>
      </c>
      <c r="E28" s="99">
        <v>201945</v>
      </c>
      <c r="F28" s="74">
        <v>92985</v>
      </c>
      <c r="G28" s="75">
        <f>F28/E28</f>
        <v>0.46044715145212806</v>
      </c>
      <c r="H28" s="15"/>
    </row>
    <row r="29" spans="1:8" ht="15.75">
      <c r="A29" s="70" t="s">
        <v>120</v>
      </c>
      <c r="B29" s="13"/>
      <c r="C29" s="14"/>
      <c r="D29" s="101"/>
      <c r="E29" s="99"/>
      <c r="F29" s="99"/>
      <c r="G29" s="102"/>
      <c r="H29" s="15"/>
    </row>
    <row r="30" spans="1:8" ht="15.75">
      <c r="A30" s="70" t="s">
        <v>125</v>
      </c>
      <c r="B30" s="13"/>
      <c r="C30" s="14"/>
      <c r="D30" s="73"/>
      <c r="E30" s="103"/>
      <c r="F30" s="74"/>
      <c r="G30" s="100"/>
      <c r="H30" s="15"/>
    </row>
    <row r="31" spans="1:8" ht="15.75">
      <c r="A31" s="70" t="s">
        <v>152</v>
      </c>
      <c r="B31" s="13"/>
      <c r="C31" s="14"/>
      <c r="D31" s="73">
        <v>1</v>
      </c>
      <c r="E31" s="103">
        <v>182463</v>
      </c>
      <c r="F31" s="74">
        <v>72300</v>
      </c>
      <c r="G31" s="100">
        <f>F31/E31</f>
        <v>0.3962447181072327</v>
      </c>
      <c r="H31" s="15"/>
    </row>
    <row r="32" spans="1:8" ht="15.7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.75">
      <c r="A33" s="93" t="s">
        <v>149</v>
      </c>
      <c r="B33" s="13"/>
      <c r="C33" s="14"/>
      <c r="D33" s="73">
        <v>2</v>
      </c>
      <c r="E33" s="99">
        <v>405550</v>
      </c>
      <c r="F33" s="74">
        <v>185973</v>
      </c>
      <c r="G33" s="100">
        <f>F33/E33</f>
        <v>0.4585698434225126</v>
      </c>
      <c r="H33" s="15"/>
    </row>
    <row r="34" spans="1:8" ht="15.7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ht="15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ht="15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2"/>
      <c r="D39" s="81">
        <f>SUM(D9:D38)</f>
        <v>58</v>
      </c>
      <c r="E39" s="82">
        <f>SUM(E9:E38)</f>
        <v>14151950</v>
      </c>
      <c r="F39" s="82">
        <f>SUM(F9:F38)</f>
        <v>3195572.5</v>
      </c>
      <c r="G39" s="83">
        <f>F39/E39</f>
        <v>0.2258043944474083</v>
      </c>
      <c r="H39" s="2"/>
    </row>
    <row r="40" spans="1:8" ht="15.75">
      <c r="A40" s="22"/>
      <c r="B40" s="22"/>
      <c r="C40" s="24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88" t="s">
        <v>136</v>
      </c>
      <c r="H43" s="15"/>
    </row>
    <row r="44" spans="1:8" ht="15.75">
      <c r="A44" s="27" t="s">
        <v>33</v>
      </c>
      <c r="B44" s="28"/>
      <c r="C44" s="14"/>
      <c r="D44" s="73">
        <v>52</v>
      </c>
      <c r="E44" s="74">
        <v>7541233.1</v>
      </c>
      <c r="F44" s="74">
        <v>415950.97</v>
      </c>
      <c r="G44" s="75">
        <f>1-(+F44/E44)</f>
        <v>0.944843109278773</v>
      </c>
      <c r="H44" s="15"/>
    </row>
    <row r="45" spans="1:8" ht="15.75">
      <c r="A45" s="27" t="s">
        <v>34</v>
      </c>
      <c r="B45" s="28"/>
      <c r="C45" s="14"/>
      <c r="D45" s="73">
        <v>12</v>
      </c>
      <c r="E45" s="74">
        <v>4225144.73</v>
      </c>
      <c r="F45" s="74">
        <v>485979.91</v>
      </c>
      <c r="G45" s="75">
        <f aca="true" t="shared" si="1" ref="G45:G54">1-(+F45/E45)</f>
        <v>0.8849791093428414</v>
      </c>
      <c r="H45" s="15"/>
    </row>
    <row r="46" spans="1:8" ht="15.75">
      <c r="A46" s="27" t="s">
        <v>35</v>
      </c>
      <c r="B46" s="28"/>
      <c r="C46" s="14"/>
      <c r="D46" s="73">
        <v>124</v>
      </c>
      <c r="E46" s="74">
        <v>11791792.05</v>
      </c>
      <c r="F46" s="74">
        <v>675924.3</v>
      </c>
      <c r="G46" s="75">
        <f t="shared" si="1"/>
        <v>0.9426784073927084</v>
      </c>
      <c r="H46" s="15"/>
    </row>
    <row r="47" spans="1:8" ht="15.7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>
      <c r="A48" s="27" t="s">
        <v>37</v>
      </c>
      <c r="B48" s="28"/>
      <c r="C48" s="14"/>
      <c r="D48" s="73">
        <v>116</v>
      </c>
      <c r="E48" s="74">
        <v>18789492.85</v>
      </c>
      <c r="F48" s="74">
        <v>1427003.87</v>
      </c>
      <c r="G48" s="75">
        <f t="shared" si="1"/>
        <v>0.9240530927901016</v>
      </c>
      <c r="H48" s="15"/>
    </row>
    <row r="49" spans="1:8" ht="15.75">
      <c r="A49" s="27" t="s">
        <v>38</v>
      </c>
      <c r="B49" s="28"/>
      <c r="C49" s="14"/>
      <c r="D49" s="73">
        <v>2</v>
      </c>
      <c r="E49" s="74">
        <v>2020593</v>
      </c>
      <c r="F49" s="74">
        <v>-18067</v>
      </c>
      <c r="G49" s="75">
        <f t="shared" si="1"/>
        <v>1.0089414345194703</v>
      </c>
      <c r="H49" s="15"/>
    </row>
    <row r="50" spans="1:8" ht="15.75">
      <c r="A50" s="27" t="s">
        <v>39</v>
      </c>
      <c r="B50" s="28"/>
      <c r="C50" s="14"/>
      <c r="D50" s="73">
        <v>9</v>
      </c>
      <c r="E50" s="74">
        <v>2186625</v>
      </c>
      <c r="F50" s="74">
        <v>209389</v>
      </c>
      <c r="G50" s="75">
        <f t="shared" si="1"/>
        <v>0.9042410106899903</v>
      </c>
      <c r="H50" s="15"/>
    </row>
    <row r="51" spans="1:8" ht="15.75">
      <c r="A51" s="27" t="s">
        <v>40</v>
      </c>
      <c r="B51" s="28"/>
      <c r="C51" s="14"/>
      <c r="D51" s="73">
        <v>2</v>
      </c>
      <c r="E51" s="74">
        <v>362890</v>
      </c>
      <c r="F51" s="74">
        <v>41530</v>
      </c>
      <c r="G51" s="75">
        <f t="shared" si="1"/>
        <v>0.8855576069883435</v>
      </c>
      <c r="H51" s="15"/>
    </row>
    <row r="52" spans="1:8" ht="15.75">
      <c r="A52" s="27" t="s">
        <v>41</v>
      </c>
      <c r="B52" s="28"/>
      <c r="C52" s="14"/>
      <c r="D52" s="73">
        <v>2</v>
      </c>
      <c r="E52" s="74">
        <v>485150</v>
      </c>
      <c r="F52" s="74">
        <v>16275</v>
      </c>
      <c r="G52" s="75">
        <f t="shared" si="1"/>
        <v>0.9664536741214057</v>
      </c>
      <c r="H52" s="15"/>
    </row>
    <row r="53" spans="1:8" ht="15.75">
      <c r="A53" s="29" t="s">
        <v>60</v>
      </c>
      <c r="B53" s="30"/>
      <c r="C53" s="14"/>
      <c r="D53" s="73">
        <v>3</v>
      </c>
      <c r="E53" s="74">
        <v>273200</v>
      </c>
      <c r="F53" s="74">
        <v>32400</v>
      </c>
      <c r="G53" s="75">
        <f t="shared" si="1"/>
        <v>0.8814055636896047</v>
      </c>
      <c r="H53" s="15"/>
    </row>
    <row r="54" spans="1:8" ht="15.75">
      <c r="A54" s="27" t="s">
        <v>61</v>
      </c>
      <c r="B54" s="30"/>
      <c r="C54" s="14"/>
      <c r="D54" s="73">
        <v>666</v>
      </c>
      <c r="E54" s="74">
        <v>73825716.45</v>
      </c>
      <c r="F54" s="74">
        <v>8591355.51</v>
      </c>
      <c r="G54" s="75">
        <f t="shared" si="1"/>
        <v>0.8836265203627428</v>
      </c>
      <c r="H54" s="15"/>
    </row>
    <row r="55" spans="1:8" ht="15.7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ht="15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>
      <c r="A60" s="32"/>
      <c r="B60" s="18"/>
      <c r="C60" s="21"/>
      <c r="D60" s="77"/>
      <c r="E60" s="97"/>
      <c r="F60" s="80"/>
      <c r="G60" s="79"/>
      <c r="H60" s="2"/>
    </row>
    <row r="61" spans="1:8" ht="18">
      <c r="A61" s="20" t="s">
        <v>45</v>
      </c>
      <c r="B61" s="20"/>
      <c r="C61" s="39"/>
      <c r="D61" s="81">
        <f>SUM(D44:D57)</f>
        <v>988</v>
      </c>
      <c r="E61" s="82">
        <f>SUM(E44:E60)</f>
        <v>121501837.18</v>
      </c>
      <c r="F61" s="82">
        <f>SUM(F44:F60)</f>
        <v>11877741.559999999</v>
      </c>
      <c r="G61" s="83">
        <f>1-(F61/E61)</f>
        <v>0.9022422883828201</v>
      </c>
      <c r="H61" s="2"/>
    </row>
    <row r="62" spans="1:8" ht="18">
      <c r="A62" s="33"/>
      <c r="B62" s="33"/>
      <c r="C62" s="39"/>
      <c r="D62" s="98"/>
      <c r="E62" s="92"/>
      <c r="F62" s="34"/>
      <c r="G62" s="34"/>
      <c r="H62" s="2"/>
    </row>
    <row r="63" spans="1:8" ht="18">
      <c r="A63" s="35" t="s">
        <v>46</v>
      </c>
      <c r="B63" s="36"/>
      <c r="C63" s="39"/>
      <c r="D63" s="51"/>
      <c r="E63" s="36"/>
      <c r="F63" s="37">
        <f>F61+F25</f>
        <v>11877741.559999999</v>
      </c>
      <c r="G63" s="36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151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>
        <v>5</v>
      </c>
      <c r="E10" s="74">
        <v>447033</v>
      </c>
      <c r="F10" s="74">
        <v>72833.5</v>
      </c>
      <c r="G10" s="75">
        <f>F10/E10</f>
        <v>0.1629264506199766</v>
      </c>
      <c r="H10" s="15"/>
    </row>
    <row r="11" spans="1:8" ht="15.7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63</v>
      </c>
      <c r="B12" s="13"/>
      <c r="C12" s="14"/>
      <c r="D12" s="73">
        <v>1</v>
      </c>
      <c r="E12" s="74">
        <v>25136</v>
      </c>
      <c r="F12" s="74">
        <v>9360</v>
      </c>
      <c r="G12" s="75">
        <f>F12/E12</f>
        <v>0.3723742838956079</v>
      </c>
      <c r="H12" s="15"/>
    </row>
    <row r="13" spans="1:8" ht="15.7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130</v>
      </c>
      <c r="B14" s="13"/>
      <c r="C14" s="14"/>
      <c r="D14" s="73">
        <v>4</v>
      </c>
      <c r="E14" s="74">
        <v>3285633</v>
      </c>
      <c r="F14" s="74">
        <v>377266</v>
      </c>
      <c r="G14" s="75">
        <f>F14/E14</f>
        <v>0.11482292757590394</v>
      </c>
      <c r="H14" s="15"/>
    </row>
    <row r="15" spans="1:8" ht="15.7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112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132</v>
      </c>
      <c r="B17" s="13"/>
      <c r="C17" s="14"/>
      <c r="D17" s="73">
        <v>1</v>
      </c>
      <c r="E17" s="74">
        <v>284991</v>
      </c>
      <c r="F17" s="74">
        <v>27309.5</v>
      </c>
      <c r="G17" s="75">
        <f>F17/E17</f>
        <v>0.09582583309648375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576784</v>
      </c>
      <c r="F18" s="74">
        <v>164796.5</v>
      </c>
      <c r="G18" s="75">
        <f>F18/E18</f>
        <v>0.28571614330494605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125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156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118</v>
      </c>
      <c r="B23" s="13"/>
      <c r="C23" s="14"/>
      <c r="D23" s="73">
        <v>8</v>
      </c>
      <c r="E23" s="74">
        <v>947980</v>
      </c>
      <c r="F23" s="74">
        <v>217601.5</v>
      </c>
      <c r="G23" s="75">
        <f>F23/E23</f>
        <v>0.22954228992172832</v>
      </c>
      <c r="H23" s="15"/>
    </row>
    <row r="24" spans="1:8" ht="15.75">
      <c r="A24" s="93" t="s">
        <v>157</v>
      </c>
      <c r="B24" s="13"/>
      <c r="C24" s="14"/>
      <c r="D24" s="73">
        <v>1</v>
      </c>
      <c r="E24" s="74">
        <v>598619</v>
      </c>
      <c r="F24" s="74">
        <v>79958</v>
      </c>
      <c r="G24" s="75">
        <f>F24/E24</f>
        <v>0.13357076871933568</v>
      </c>
      <c r="H24" s="15"/>
    </row>
    <row r="25" spans="1:8" ht="15.75">
      <c r="A25" s="94" t="s">
        <v>20</v>
      </c>
      <c r="B25" s="13"/>
      <c r="C25" s="14"/>
      <c r="D25" s="73">
        <v>1</v>
      </c>
      <c r="E25" s="74">
        <v>10925</v>
      </c>
      <c r="F25" s="74">
        <v>2729</v>
      </c>
      <c r="G25" s="75">
        <f>F25/E25</f>
        <v>0.24979405034324942</v>
      </c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147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110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22</v>
      </c>
      <c r="E39" s="82">
        <f>SUM(E9:E38)</f>
        <v>6177101</v>
      </c>
      <c r="F39" s="82">
        <f>SUM(F9:F38)</f>
        <v>951854</v>
      </c>
      <c r="G39" s="83">
        <f>F39/E39</f>
        <v>0.15409396738049128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53</v>
      </c>
      <c r="E46" s="74">
        <v>1855004.5</v>
      </c>
      <c r="F46" s="74">
        <v>148948.86</v>
      </c>
      <c r="G46" s="75">
        <f>1-(+F46/E46)</f>
        <v>0.9197043133857626</v>
      </c>
      <c r="H46" s="15"/>
    </row>
    <row r="47" spans="1:8" ht="15.75">
      <c r="A47" s="27" t="s">
        <v>36</v>
      </c>
      <c r="B47" s="28"/>
      <c r="C47" s="14"/>
      <c r="D47" s="73">
        <v>6</v>
      </c>
      <c r="E47" s="74">
        <v>1292118.5</v>
      </c>
      <c r="F47" s="74">
        <v>72653</v>
      </c>
      <c r="G47" s="75"/>
      <c r="H47" s="15"/>
    </row>
    <row r="48" spans="1:8" ht="15.75">
      <c r="A48" s="27" t="s">
        <v>37</v>
      </c>
      <c r="B48" s="28"/>
      <c r="C48" s="14"/>
      <c r="D48" s="73">
        <v>54</v>
      </c>
      <c r="E48" s="74">
        <v>4782929</v>
      </c>
      <c r="F48" s="74">
        <v>457891.95</v>
      </c>
      <c r="G48" s="75">
        <f>1-(+F48/E48)</f>
        <v>0.9042653675185226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18</v>
      </c>
      <c r="E50" s="74">
        <v>1163075</v>
      </c>
      <c r="F50" s="74">
        <v>71160</v>
      </c>
      <c r="G50" s="75">
        <f>1-(+F50/E50)</f>
        <v>0.9388173591556864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>
      <c r="A54" s="27" t="s">
        <v>61</v>
      </c>
      <c r="B54" s="30"/>
      <c r="C54" s="14"/>
      <c r="D54" s="73">
        <v>559</v>
      </c>
      <c r="E54" s="74">
        <v>42854457.41</v>
      </c>
      <c r="F54" s="74">
        <v>5159578.94</v>
      </c>
      <c r="G54" s="75">
        <f>1-(+F54/E54)</f>
        <v>0.8796022805600608</v>
      </c>
      <c r="H54" s="15"/>
    </row>
    <row r="55" spans="1:8" ht="15.7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>
      <c r="A56" s="72" t="s">
        <v>127</v>
      </c>
      <c r="B56" s="30"/>
      <c r="C56" s="14"/>
      <c r="D56" s="73">
        <v>217</v>
      </c>
      <c r="E56" s="74">
        <v>33633575.99</v>
      </c>
      <c r="F56" s="74">
        <v>3744696.07</v>
      </c>
      <c r="G56" s="75">
        <f>1-(+F56/E56)</f>
        <v>0.8886619706714094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907</v>
      </c>
      <c r="E62" s="82">
        <f>SUM(E44:E61)</f>
        <v>85581160.4</v>
      </c>
      <c r="F62" s="82">
        <f>SUM(F44:F61)</f>
        <v>9654928.82</v>
      </c>
      <c r="G62" s="83">
        <f>1-(+F62/E62)</f>
        <v>0.8871839459190133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6"/>
      <c r="D64" s="36"/>
      <c r="E64" s="36"/>
      <c r="F64" s="37">
        <f>F62+F39</f>
        <v>10606782.82</v>
      </c>
      <c r="G64" s="36"/>
      <c r="H64" s="2"/>
    </row>
    <row r="65" spans="1:8" ht="18">
      <c r="A65" s="38"/>
      <c r="B65" s="39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37"/>
      <c r="F72" s="2"/>
      <c r="G72" s="2"/>
      <c r="H72" s="2"/>
    </row>
    <row r="73" spans="1:8" ht="18">
      <c r="A73" s="43"/>
      <c r="B73" s="39"/>
      <c r="C73" s="39"/>
      <c r="D73" s="39"/>
      <c r="E73" s="44"/>
      <c r="F73" s="2"/>
      <c r="G73" s="2"/>
      <c r="H73" s="2"/>
    </row>
    <row r="74" spans="1:8" ht="18">
      <c r="A74" s="43"/>
      <c r="B74" s="39"/>
      <c r="C74" s="39"/>
      <c r="D74" s="39"/>
      <c r="E74" s="45"/>
      <c r="F74" s="2"/>
      <c r="G74" s="2"/>
      <c r="H74" s="2"/>
    </row>
    <row r="75" spans="1:8" ht="18">
      <c r="A75" s="43"/>
      <c r="B75" s="39"/>
      <c r="C75" s="39"/>
      <c r="D75" s="39"/>
      <c r="E75" s="46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37"/>
      <c r="F77" s="2"/>
      <c r="G77" s="2"/>
      <c r="H77" s="2"/>
    </row>
    <row r="78" spans="1:8" ht="18">
      <c r="A78" s="43"/>
      <c r="B78" s="39"/>
      <c r="C78" s="39"/>
      <c r="D78" s="39"/>
      <c r="E78" s="44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5"/>
      <c r="F81" s="2"/>
      <c r="G81" s="2"/>
      <c r="H81" s="2"/>
    </row>
    <row r="82" spans="1:8" ht="18">
      <c r="A82" s="43"/>
      <c r="B82" s="39"/>
      <c r="C82" s="39"/>
      <c r="D82" s="39"/>
      <c r="E82" s="47"/>
      <c r="F82" s="2"/>
      <c r="G82" s="2"/>
      <c r="H82" s="2"/>
    </row>
    <row r="83" spans="1:8" ht="18">
      <c r="A83" s="43"/>
      <c r="B83" s="39"/>
      <c r="C83" s="39"/>
      <c r="D83" s="39"/>
      <c r="E83" s="39"/>
      <c r="F83" s="2"/>
      <c r="G83" s="2"/>
      <c r="H83" s="2"/>
    </row>
    <row r="84" spans="1:8" ht="15.7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>
      <c r="A11" s="93" t="s">
        <v>101</v>
      </c>
      <c r="B11" s="13"/>
      <c r="C11" s="14"/>
      <c r="D11" s="73">
        <v>7</v>
      </c>
      <c r="E11" s="99">
        <v>1076234</v>
      </c>
      <c r="F11" s="74">
        <v>218805</v>
      </c>
      <c r="G11" s="75">
        <f aca="true" t="shared" si="0" ref="G11:G23">F11/E11</f>
        <v>0.20330615832616328</v>
      </c>
      <c r="H11" s="15"/>
    </row>
    <row r="12" spans="1:8" ht="15.7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>
      <c r="A13" s="93" t="s">
        <v>64</v>
      </c>
      <c r="B13" s="13"/>
      <c r="C13" s="14"/>
      <c r="D13" s="73">
        <v>1</v>
      </c>
      <c r="E13" s="99">
        <v>138016</v>
      </c>
      <c r="F13" s="74">
        <v>48908</v>
      </c>
      <c r="G13" s="75">
        <f t="shared" si="0"/>
        <v>0.3543647113378159</v>
      </c>
      <c r="H13" s="15"/>
    </row>
    <row r="14" spans="1:8" ht="15.75">
      <c r="A14" s="93" t="s">
        <v>130</v>
      </c>
      <c r="B14" s="13"/>
      <c r="C14" s="14"/>
      <c r="D14" s="73">
        <v>2</v>
      </c>
      <c r="E14" s="99">
        <v>1903095</v>
      </c>
      <c r="F14" s="74">
        <v>521081.5</v>
      </c>
      <c r="G14" s="75">
        <f t="shared" si="0"/>
        <v>0.27380740320372865</v>
      </c>
      <c r="H14" s="15"/>
    </row>
    <row r="15" spans="1:8" ht="15.75">
      <c r="A15" s="93" t="s">
        <v>25</v>
      </c>
      <c r="B15" s="13"/>
      <c r="C15" s="14"/>
      <c r="D15" s="73">
        <v>1</v>
      </c>
      <c r="E15" s="99">
        <v>167634</v>
      </c>
      <c r="F15" s="74">
        <v>39874</v>
      </c>
      <c r="G15" s="75">
        <f t="shared" si="0"/>
        <v>0.23786344059081094</v>
      </c>
      <c r="H15" s="15"/>
    </row>
    <row r="16" spans="1:8" ht="15.75">
      <c r="A16" s="93" t="s">
        <v>112</v>
      </c>
      <c r="B16" s="13"/>
      <c r="C16" s="14"/>
      <c r="D16" s="73">
        <v>1</v>
      </c>
      <c r="E16" s="99">
        <v>107053</v>
      </c>
      <c r="F16" s="74">
        <v>31736.5</v>
      </c>
      <c r="G16" s="75">
        <f t="shared" si="0"/>
        <v>0.296455961066014</v>
      </c>
      <c r="H16" s="15"/>
    </row>
    <row r="17" spans="1:8" ht="15.75">
      <c r="A17" s="93" t="s">
        <v>132</v>
      </c>
      <c r="B17" s="13"/>
      <c r="C17" s="14"/>
      <c r="D17" s="73">
        <v>2</v>
      </c>
      <c r="E17" s="99">
        <v>215737</v>
      </c>
      <c r="F17" s="74">
        <v>15733</v>
      </c>
      <c r="G17" s="75">
        <f t="shared" si="0"/>
        <v>0.07292675804335835</v>
      </c>
      <c r="H17" s="15"/>
    </row>
    <row r="18" spans="1:8" ht="15.75">
      <c r="A18" s="93" t="s">
        <v>14</v>
      </c>
      <c r="B18" s="13"/>
      <c r="C18" s="14"/>
      <c r="D18" s="73">
        <v>2</v>
      </c>
      <c r="E18" s="99">
        <v>320599</v>
      </c>
      <c r="F18" s="74">
        <v>79433</v>
      </c>
      <c r="G18" s="75">
        <f t="shared" si="0"/>
        <v>0.2477643411239586</v>
      </c>
      <c r="H18" s="15"/>
    </row>
    <row r="19" spans="1:8" ht="15.75">
      <c r="A19" s="93" t="s">
        <v>15</v>
      </c>
      <c r="B19" s="13"/>
      <c r="C19" s="14"/>
      <c r="D19" s="73">
        <v>3</v>
      </c>
      <c r="E19" s="99">
        <v>1449208</v>
      </c>
      <c r="F19" s="74">
        <v>321737</v>
      </c>
      <c r="G19" s="75">
        <f t="shared" si="0"/>
        <v>0.2220088489713002</v>
      </c>
      <c r="H19" s="15"/>
    </row>
    <row r="20" spans="1:8" ht="15.7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125</v>
      </c>
      <c r="B21" s="13"/>
      <c r="C21" s="14"/>
      <c r="D21" s="73">
        <v>2</v>
      </c>
      <c r="E21" s="99">
        <v>333151</v>
      </c>
      <c r="F21" s="74">
        <v>98488</v>
      </c>
      <c r="G21" s="75">
        <f t="shared" si="0"/>
        <v>0.29562570726187226</v>
      </c>
      <c r="H21" s="15"/>
    </row>
    <row r="22" spans="1:8" ht="15.75">
      <c r="A22" s="93" t="s">
        <v>156</v>
      </c>
      <c r="B22" s="13"/>
      <c r="C22" s="14"/>
      <c r="D22" s="73"/>
      <c r="E22" s="99"/>
      <c r="F22" s="74"/>
      <c r="G22" s="75"/>
      <c r="H22" s="15"/>
    </row>
    <row r="23" spans="1:8" ht="15.75">
      <c r="A23" s="93" t="s">
        <v>118</v>
      </c>
      <c r="B23" s="13"/>
      <c r="C23" s="14"/>
      <c r="D23" s="73">
        <v>13</v>
      </c>
      <c r="E23" s="99">
        <v>2191879</v>
      </c>
      <c r="F23" s="74">
        <v>474728.5</v>
      </c>
      <c r="G23" s="75">
        <f t="shared" si="0"/>
        <v>0.21658517646275183</v>
      </c>
      <c r="H23" s="15"/>
    </row>
    <row r="24" spans="1:8" ht="15.75">
      <c r="A24" s="93" t="s">
        <v>157</v>
      </c>
      <c r="B24" s="13"/>
      <c r="C24" s="14"/>
      <c r="D24" s="73"/>
      <c r="E24" s="99"/>
      <c r="F24" s="74"/>
      <c r="G24" s="75"/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854786</v>
      </c>
      <c r="F25" s="74">
        <v>177294.5</v>
      </c>
      <c r="G25" s="75">
        <f>F25/E25</f>
        <v>0.20741390242704022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>
      <c r="A29" s="70" t="s">
        <v>147</v>
      </c>
      <c r="B29" s="13"/>
      <c r="C29" s="14"/>
      <c r="D29" s="73"/>
      <c r="E29" s="99"/>
      <c r="F29" s="74"/>
      <c r="G29" s="75"/>
      <c r="H29" s="15"/>
    </row>
    <row r="30" spans="1:8" ht="15.75">
      <c r="A30" s="70" t="s">
        <v>67</v>
      </c>
      <c r="B30" s="13"/>
      <c r="C30" s="14"/>
      <c r="D30" s="73">
        <v>1</v>
      </c>
      <c r="E30" s="99">
        <v>72747</v>
      </c>
      <c r="F30" s="74">
        <v>12835</v>
      </c>
      <c r="G30" s="75">
        <f>F30/E30</f>
        <v>0.17643339244230002</v>
      </c>
      <c r="H30" s="15"/>
    </row>
    <row r="31" spans="1:8" ht="15.75">
      <c r="A31" s="70" t="s">
        <v>110</v>
      </c>
      <c r="B31" s="13"/>
      <c r="C31" s="14"/>
      <c r="D31" s="73"/>
      <c r="E31" s="99"/>
      <c r="F31" s="74"/>
      <c r="G31" s="75"/>
      <c r="H31" s="15"/>
    </row>
    <row r="32" spans="1:8" ht="15.75">
      <c r="A32" s="70" t="s">
        <v>53</v>
      </c>
      <c r="B32" s="13"/>
      <c r="C32" s="14"/>
      <c r="D32" s="73">
        <v>1</v>
      </c>
      <c r="E32" s="99">
        <v>165071</v>
      </c>
      <c r="F32" s="74">
        <v>77960</v>
      </c>
      <c r="G32" s="75">
        <f>F32/E32</f>
        <v>0.47228162427076836</v>
      </c>
      <c r="H32" s="15"/>
    </row>
    <row r="33" spans="1:8" ht="15.75">
      <c r="A33" s="70" t="s">
        <v>98</v>
      </c>
      <c r="B33" s="13"/>
      <c r="C33" s="14"/>
      <c r="D33" s="73">
        <v>1</v>
      </c>
      <c r="E33" s="99">
        <v>45930</v>
      </c>
      <c r="F33" s="74">
        <v>11665.5</v>
      </c>
      <c r="G33" s="75">
        <f>F33/E33</f>
        <v>0.25398432397126064</v>
      </c>
      <c r="H33" s="15"/>
    </row>
    <row r="34" spans="1:8" ht="15.75">
      <c r="A34" s="70" t="s">
        <v>103</v>
      </c>
      <c r="B34" s="13"/>
      <c r="C34" s="14"/>
      <c r="D34" s="73">
        <v>7</v>
      </c>
      <c r="E34" s="99">
        <v>1325740</v>
      </c>
      <c r="F34" s="74">
        <v>159450</v>
      </c>
      <c r="G34" s="75">
        <f>F34/E34</f>
        <v>0.12027245161192994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>
        <v>500</v>
      </c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48</v>
      </c>
      <c r="E39" s="82">
        <f>SUM(E9:E38)</f>
        <v>10366880</v>
      </c>
      <c r="F39" s="82">
        <f>SUM(F9:F38)</f>
        <v>2290229.5</v>
      </c>
      <c r="G39" s="83">
        <f>F39/E39</f>
        <v>0.22091791358634422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118</v>
      </c>
      <c r="E44" s="74">
        <v>16459095.6</v>
      </c>
      <c r="F44" s="74">
        <v>843354.46</v>
      </c>
      <c r="G44" s="75">
        <f>1-(+F44/E44)</f>
        <v>0.9487605831756637</v>
      </c>
      <c r="H44" s="15"/>
    </row>
    <row r="45" spans="1:8" ht="15.75">
      <c r="A45" s="27" t="s">
        <v>34</v>
      </c>
      <c r="B45" s="28"/>
      <c r="C45" s="14"/>
      <c r="D45" s="73">
        <v>10</v>
      </c>
      <c r="E45" s="74">
        <v>6789799.99</v>
      </c>
      <c r="F45" s="74">
        <v>643734.04</v>
      </c>
      <c r="G45" s="75">
        <f aca="true" t="shared" si="1" ref="G45:G53">1-(+F45/E45)</f>
        <v>0.9051910157960338</v>
      </c>
      <c r="H45" s="15"/>
    </row>
    <row r="46" spans="1:8" ht="15.75">
      <c r="A46" s="27" t="s">
        <v>35</v>
      </c>
      <c r="B46" s="28"/>
      <c r="C46" s="14"/>
      <c r="D46" s="73">
        <v>215</v>
      </c>
      <c r="E46" s="74">
        <v>7136722.5</v>
      </c>
      <c r="F46" s="74">
        <v>535465.74</v>
      </c>
      <c r="G46" s="75">
        <f t="shared" si="1"/>
        <v>0.9249703571912737</v>
      </c>
      <c r="H46" s="15"/>
    </row>
    <row r="47" spans="1:8" ht="15.75">
      <c r="A47" s="27" t="s">
        <v>36</v>
      </c>
      <c r="B47" s="28"/>
      <c r="C47" s="14"/>
      <c r="D47" s="73">
        <v>16</v>
      </c>
      <c r="E47" s="74">
        <v>846573</v>
      </c>
      <c r="F47" s="74">
        <v>55958.5</v>
      </c>
      <c r="G47" s="75">
        <f t="shared" si="1"/>
        <v>0.9338999708235438</v>
      </c>
      <c r="H47" s="15"/>
    </row>
    <row r="48" spans="1:8" ht="15.75">
      <c r="A48" s="27" t="s">
        <v>37</v>
      </c>
      <c r="B48" s="28"/>
      <c r="C48" s="14"/>
      <c r="D48" s="73">
        <v>121</v>
      </c>
      <c r="E48" s="74">
        <v>23590070.68</v>
      </c>
      <c r="F48" s="74">
        <v>1468862.21</v>
      </c>
      <c r="G48" s="75">
        <f t="shared" si="1"/>
        <v>0.9377338783793758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15</v>
      </c>
      <c r="E50" s="74">
        <v>2317200</v>
      </c>
      <c r="F50" s="74">
        <v>232655</v>
      </c>
      <c r="G50" s="75">
        <f t="shared" si="1"/>
        <v>0.8995964957707578</v>
      </c>
      <c r="H50" s="15"/>
    </row>
    <row r="51" spans="1:8" ht="15.75">
      <c r="A51" s="27" t="s">
        <v>40</v>
      </c>
      <c r="B51" s="28"/>
      <c r="C51" s="14"/>
      <c r="D51" s="73">
        <v>3</v>
      </c>
      <c r="E51" s="74">
        <v>241810</v>
      </c>
      <c r="F51" s="74">
        <v>5090</v>
      </c>
      <c r="G51" s="75">
        <f t="shared" si="1"/>
        <v>0.978950415615566</v>
      </c>
      <c r="H51" s="15"/>
    </row>
    <row r="52" spans="1:8" ht="15.75">
      <c r="A52" s="27" t="s">
        <v>41</v>
      </c>
      <c r="B52" s="28"/>
      <c r="C52" s="14"/>
      <c r="D52" s="73">
        <v>5</v>
      </c>
      <c r="E52" s="74">
        <v>354325</v>
      </c>
      <c r="F52" s="74">
        <v>44000</v>
      </c>
      <c r="G52" s="75">
        <f t="shared" si="1"/>
        <v>0.8758202215480139</v>
      </c>
      <c r="H52" s="15"/>
    </row>
    <row r="53" spans="1:8" ht="15.75">
      <c r="A53" s="29" t="s">
        <v>60</v>
      </c>
      <c r="B53" s="30"/>
      <c r="C53" s="14"/>
      <c r="D53" s="73">
        <v>2</v>
      </c>
      <c r="E53" s="74">
        <v>124000</v>
      </c>
      <c r="F53" s="74">
        <v>-20600</v>
      </c>
      <c r="G53" s="75">
        <f t="shared" si="1"/>
        <v>1.1661290322580644</v>
      </c>
      <c r="H53" s="15"/>
    </row>
    <row r="54" spans="1:8" ht="15.75">
      <c r="A54" s="27" t="s">
        <v>61</v>
      </c>
      <c r="B54" s="30"/>
      <c r="C54" s="14"/>
      <c r="D54" s="73">
        <v>1295</v>
      </c>
      <c r="E54" s="74">
        <v>105919867.93</v>
      </c>
      <c r="F54" s="74">
        <v>12021321.35</v>
      </c>
      <c r="G54" s="75">
        <f>1-(+F54/E54)</f>
        <v>0.8865055103925865</v>
      </c>
      <c r="H54" s="15"/>
    </row>
    <row r="55" spans="1:8" ht="15.75">
      <c r="A55" s="27" t="s">
        <v>62</v>
      </c>
      <c r="B55" s="30"/>
      <c r="C55" s="14"/>
      <c r="D55" s="73">
        <v>21</v>
      </c>
      <c r="E55" s="74">
        <v>551756.46</v>
      </c>
      <c r="F55" s="74">
        <v>84473.18</v>
      </c>
      <c r="G55" s="75">
        <f>1-(+F55/E55)</f>
        <v>0.8469013303441885</v>
      </c>
      <c r="H55" s="15"/>
    </row>
    <row r="56" spans="1:8" ht="15.75">
      <c r="A56" s="72" t="s">
        <v>127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97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1821</v>
      </c>
      <c r="E62" s="82">
        <f>SUM(E44:E61)</f>
        <v>164331221.16</v>
      </c>
      <c r="F62" s="82">
        <f>SUM(F44:F61)</f>
        <v>15914314.48</v>
      </c>
      <c r="G62" s="83">
        <f>1-(F62/E62)</f>
        <v>0.9031570850160899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F62+F39</f>
        <v>18204543.98</v>
      </c>
      <c r="G64" s="36"/>
      <c r="H64" s="2"/>
    </row>
    <row r="65" spans="1:8" ht="18">
      <c r="A65" s="38"/>
      <c r="B65" s="39"/>
      <c r="C65" s="39"/>
      <c r="D65" s="114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2</v>
      </c>
      <c r="E9" s="74">
        <v>138495</v>
      </c>
      <c r="F9" s="74">
        <v>33672.5</v>
      </c>
      <c r="G9" s="75">
        <f>F9/E9</f>
        <v>0.2431315209935377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119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2</v>
      </c>
      <c r="E39" s="82">
        <f>SUM(E9:E38)</f>
        <v>138495</v>
      </c>
      <c r="F39" s="82">
        <f>SUM(F9:F38)</f>
        <v>33672.5</v>
      </c>
      <c r="G39" s="83">
        <f>F39/E39</f>
        <v>0.2431315209935377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customHeight="1">
      <c r="A44" s="27" t="s">
        <v>33</v>
      </c>
      <c r="B44" s="28"/>
      <c r="C44" s="14"/>
      <c r="D44" s="73">
        <v>19</v>
      </c>
      <c r="E44" s="74">
        <v>902073.15</v>
      </c>
      <c r="F44" s="74">
        <v>39360.43</v>
      </c>
      <c r="G44" s="75">
        <f>1-(+F44/E44)</f>
        <v>0.9563666981995862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21</v>
      </c>
      <c r="E46" s="74">
        <v>631986.75</v>
      </c>
      <c r="F46" s="74">
        <v>63485.75</v>
      </c>
      <c r="G46" s="75">
        <f>1-(+F46/E46)</f>
        <v>0.899545757881791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776027.5</v>
      </c>
      <c r="F47" s="74">
        <v>134197.5</v>
      </c>
      <c r="G47" s="75">
        <f>1-(+F47/E47)</f>
        <v>0.8270712055951626</v>
      </c>
      <c r="H47" s="15"/>
    </row>
    <row r="48" spans="1:8" ht="15.75" customHeight="1">
      <c r="A48" s="27" t="s">
        <v>37</v>
      </c>
      <c r="B48" s="28"/>
      <c r="C48" s="14"/>
      <c r="D48" s="73">
        <v>29</v>
      </c>
      <c r="E48" s="74">
        <v>2091927.16</v>
      </c>
      <c r="F48" s="74">
        <v>153274.65</v>
      </c>
      <c r="G48" s="75">
        <f>1-(+F48/E48)</f>
        <v>0.9267304077642933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9</v>
      </c>
      <c r="E50" s="74">
        <v>422130</v>
      </c>
      <c r="F50" s="74">
        <v>46650</v>
      </c>
      <c r="G50" s="75">
        <f>1-(+F50/E50)</f>
        <v>0.8894890199701514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327</v>
      </c>
      <c r="E53" s="74">
        <v>24429014.54</v>
      </c>
      <c r="F53" s="74">
        <v>2783171.85</v>
      </c>
      <c r="G53" s="75">
        <f>1-(+F53/E53)</f>
        <v>0.8860710551609504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417</v>
      </c>
      <c r="E60" s="82">
        <f>SUM(E44:E59)</f>
        <v>29253159.099999998</v>
      </c>
      <c r="F60" s="82">
        <f>SUM(F44:F59)</f>
        <v>3220140.18</v>
      </c>
      <c r="G60" s="83">
        <f>1-(F60/E60)</f>
        <v>0.8899216262765959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3253812.68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tabSelected="1" showOutlineSymbols="0" zoomScale="87" zoomScaleNormal="87" zoomScalePageLayoutView="0" workbookViewId="0" topLeftCell="A58">
      <selection activeCell="A80" sqref="A80:IV80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153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4</v>
      </c>
      <c r="E10" s="74">
        <v>1173795</v>
      </c>
      <c r="F10" s="74">
        <v>255402.5</v>
      </c>
      <c r="G10" s="104">
        <f>F10/E10</f>
        <v>0.21758697217146095</v>
      </c>
      <c r="H10" s="15"/>
    </row>
    <row r="11" spans="1:8" ht="15.75">
      <c r="A11" s="93" t="s">
        <v>73</v>
      </c>
      <c r="B11" s="13"/>
      <c r="C11" s="14"/>
      <c r="D11" s="73">
        <v>1</v>
      </c>
      <c r="E11" s="74">
        <v>473774</v>
      </c>
      <c r="F11" s="74">
        <v>125724</v>
      </c>
      <c r="G11" s="104">
        <f>F11/E11</f>
        <v>0.265367031538244</v>
      </c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372985</v>
      </c>
      <c r="F12" s="74">
        <v>75935</v>
      </c>
      <c r="G12" s="104">
        <f>F12/E12</f>
        <v>0.2035872756277062</v>
      </c>
      <c r="H12" s="15"/>
    </row>
    <row r="13" spans="1:8" ht="15.75">
      <c r="A13" s="93" t="s">
        <v>74</v>
      </c>
      <c r="B13" s="13"/>
      <c r="C13" s="14"/>
      <c r="D13" s="73">
        <v>19</v>
      </c>
      <c r="E13" s="74">
        <v>4765649</v>
      </c>
      <c r="F13" s="74">
        <v>935684</v>
      </c>
      <c r="G13" s="104">
        <f>F13/E13</f>
        <v>0.19633926040293778</v>
      </c>
      <c r="H13" s="15"/>
    </row>
    <row r="14" spans="1:8" ht="15.75">
      <c r="A14" s="93" t="s">
        <v>122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114</v>
      </c>
      <c r="B15" s="13"/>
      <c r="C15" s="14"/>
      <c r="D15" s="73"/>
      <c r="E15" s="74"/>
      <c r="F15" s="74"/>
      <c r="G15" s="104"/>
      <c r="H15" s="15"/>
    </row>
    <row r="16" spans="1:8" ht="15.75">
      <c r="A16" s="93" t="s">
        <v>123</v>
      </c>
      <c r="B16" s="13"/>
      <c r="C16" s="14"/>
      <c r="D16" s="73"/>
      <c r="E16" s="74"/>
      <c r="F16" s="74"/>
      <c r="G16" s="104"/>
      <c r="H16" s="15"/>
    </row>
    <row r="17" spans="1:8" ht="15.75">
      <c r="A17" s="93" t="s">
        <v>154</v>
      </c>
      <c r="B17" s="13"/>
      <c r="C17" s="14"/>
      <c r="D17" s="73"/>
      <c r="E17" s="74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2</v>
      </c>
      <c r="E18" s="74">
        <v>1470584</v>
      </c>
      <c r="F18" s="74">
        <v>427683</v>
      </c>
      <c r="G18" s="104">
        <f>F18/E18</f>
        <v>0.29082527757679943</v>
      </c>
      <c r="H18" s="15"/>
    </row>
    <row r="19" spans="1:8" ht="15.75">
      <c r="A19" s="93" t="s">
        <v>15</v>
      </c>
      <c r="B19" s="13"/>
      <c r="C19" s="14"/>
      <c r="D19" s="73">
        <v>2</v>
      </c>
      <c r="E19" s="74">
        <v>3410169</v>
      </c>
      <c r="F19" s="74">
        <v>707503</v>
      </c>
      <c r="G19" s="104">
        <f>F19/E19</f>
        <v>0.20746860346217447</v>
      </c>
      <c r="H19" s="15"/>
    </row>
    <row r="20" spans="1:8" ht="15.7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>
      <c r="A21" s="93" t="s">
        <v>75</v>
      </c>
      <c r="B21" s="13"/>
      <c r="C21" s="14"/>
      <c r="D21" s="73">
        <v>3</v>
      </c>
      <c r="E21" s="74">
        <v>4134505</v>
      </c>
      <c r="F21" s="74">
        <v>452111.5</v>
      </c>
      <c r="G21" s="104">
        <f>F21/E21</f>
        <v>0.1093508170869306</v>
      </c>
      <c r="H21" s="15"/>
    </row>
    <row r="22" spans="1:8" ht="15.7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158</v>
      </c>
      <c r="B23" s="13"/>
      <c r="C23" s="14"/>
      <c r="D23" s="73">
        <v>1</v>
      </c>
      <c r="E23" s="74">
        <v>52200</v>
      </c>
      <c r="F23" s="74">
        <v>37176.5</v>
      </c>
      <c r="G23" s="104">
        <f>F23/E23</f>
        <v>0.7121934865900383</v>
      </c>
      <c r="H23" s="15"/>
    </row>
    <row r="24" spans="1:8" ht="15.75">
      <c r="A24" s="93" t="s">
        <v>150</v>
      </c>
      <c r="B24" s="13"/>
      <c r="C24" s="14"/>
      <c r="D24" s="73">
        <v>1</v>
      </c>
      <c r="E24" s="74">
        <v>468933</v>
      </c>
      <c r="F24" s="74">
        <v>115937</v>
      </c>
      <c r="G24" s="104">
        <f>F24/E24</f>
        <v>0.24723574583149405</v>
      </c>
      <c r="H24" s="15"/>
    </row>
    <row r="25" spans="1:8" ht="15.75">
      <c r="A25" s="94" t="s">
        <v>20</v>
      </c>
      <c r="B25" s="13"/>
      <c r="C25" s="14"/>
      <c r="D25" s="73">
        <v>4</v>
      </c>
      <c r="E25" s="74">
        <v>1591425</v>
      </c>
      <c r="F25" s="74">
        <v>352221</v>
      </c>
      <c r="G25" s="104">
        <f>F25/E25</f>
        <v>0.22132428483905933</v>
      </c>
      <c r="H25" s="15"/>
    </row>
    <row r="26" spans="1:8" ht="15.75">
      <c r="A26" s="94" t="s">
        <v>21</v>
      </c>
      <c r="B26" s="13"/>
      <c r="C26" s="14"/>
      <c r="D26" s="73">
        <v>21</v>
      </c>
      <c r="E26" s="74">
        <v>353692</v>
      </c>
      <c r="F26" s="74">
        <v>353692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91227</v>
      </c>
      <c r="F28" s="74">
        <v>35891.9</v>
      </c>
      <c r="G28" s="104">
        <f>F28/E28</f>
        <v>0.39343505760356035</v>
      </c>
      <c r="H28" s="15"/>
    </row>
    <row r="29" spans="1:8" ht="15.75">
      <c r="A29" s="70" t="s">
        <v>161</v>
      </c>
      <c r="B29" s="13"/>
      <c r="C29" s="14"/>
      <c r="D29" s="73">
        <v>1</v>
      </c>
      <c r="E29" s="74">
        <v>552160</v>
      </c>
      <c r="F29" s="74">
        <v>51390</v>
      </c>
      <c r="G29" s="104">
        <f>F29/E29</f>
        <v>0.09307084902926688</v>
      </c>
      <c r="H29" s="15"/>
    </row>
    <row r="30" spans="1:8" ht="15.75">
      <c r="A30" s="70" t="s">
        <v>117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149</v>
      </c>
      <c r="B32" s="13"/>
      <c r="C32" s="14"/>
      <c r="D32" s="73">
        <v>1</v>
      </c>
      <c r="E32" s="74">
        <v>373896</v>
      </c>
      <c r="F32" s="74">
        <v>83107</v>
      </c>
      <c r="G32" s="104">
        <f>F32/E32</f>
        <v>0.22227303849198707</v>
      </c>
      <c r="H32" s="15"/>
    </row>
    <row r="33" spans="1:8" ht="15.75">
      <c r="A33" s="70" t="s">
        <v>27</v>
      </c>
      <c r="B33" s="13"/>
      <c r="C33" s="14"/>
      <c r="D33" s="73">
        <v>3</v>
      </c>
      <c r="E33" s="74">
        <f>851791+153317</f>
        <v>1005108</v>
      </c>
      <c r="F33" s="74">
        <f>54640+219074.53</f>
        <v>273714.53</v>
      </c>
      <c r="G33" s="104">
        <f>F33/E33</f>
        <v>0.2723235015540619</v>
      </c>
      <c r="H33" s="15"/>
    </row>
    <row r="34" spans="1:8" ht="15.75">
      <c r="A34" s="70" t="s">
        <v>76</v>
      </c>
      <c r="B34" s="13"/>
      <c r="C34" s="14"/>
      <c r="D34" s="73">
        <v>3</v>
      </c>
      <c r="E34" s="74">
        <v>3184751</v>
      </c>
      <c r="F34" s="74">
        <v>464472</v>
      </c>
      <c r="G34" s="104">
        <f>F34/E34</f>
        <v>0.14584248501688202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67</v>
      </c>
      <c r="E39" s="82">
        <f>SUM(E9:E38)</f>
        <v>23474853</v>
      </c>
      <c r="F39" s="82">
        <f>SUM(F9:F38)</f>
        <v>4747644.93</v>
      </c>
      <c r="G39" s="106">
        <f>F39/E39</f>
        <v>0.20224386197434335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>
      <c r="A44" s="27" t="s">
        <v>10</v>
      </c>
      <c r="B44" s="28"/>
      <c r="C44" s="14"/>
      <c r="D44" s="73">
        <v>18</v>
      </c>
      <c r="E44" s="111">
        <v>5095922.64</v>
      </c>
      <c r="F44" s="74">
        <v>215844.68</v>
      </c>
      <c r="G44" s="104">
        <f>1-(+F44/E44)</f>
        <v>0.9576436505715872</v>
      </c>
      <c r="H44" s="2"/>
    </row>
    <row r="45" spans="1:8" ht="15.75">
      <c r="A45" s="27"/>
      <c r="B45" s="28"/>
      <c r="C45" s="14"/>
      <c r="D45" s="73"/>
      <c r="E45" s="111"/>
      <c r="F45" s="74"/>
      <c r="G45" s="104"/>
      <c r="H45" s="2"/>
    </row>
    <row r="46" spans="1:8" ht="15.75">
      <c r="A46" s="27"/>
      <c r="B46" s="28"/>
      <c r="C46" s="14"/>
      <c r="D46" s="73"/>
      <c r="E46" s="111"/>
      <c r="F46" s="74"/>
      <c r="G46" s="104"/>
      <c r="H46" s="2"/>
    </row>
    <row r="47" spans="1:8" ht="15.75">
      <c r="A47" s="27"/>
      <c r="B47" s="28"/>
      <c r="C47" s="14"/>
      <c r="D47" s="73"/>
      <c r="E47" s="111"/>
      <c r="F47" s="74"/>
      <c r="G47" s="104"/>
      <c r="H47" s="2"/>
    </row>
    <row r="48" spans="1:8" ht="15.7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141</v>
      </c>
      <c r="B53" s="20"/>
      <c r="C53" s="21"/>
      <c r="D53" s="138">
        <f>SUM(D44:D49)</f>
        <v>18</v>
      </c>
      <c r="E53" s="139">
        <f>SUM(E44:E52)</f>
        <v>5095922.64</v>
      </c>
      <c r="F53" s="139">
        <f>SUM(F44:F52)</f>
        <v>215844.68</v>
      </c>
      <c r="G53" s="110">
        <f>1-(+F53/E53)</f>
        <v>0.9576436505715872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.75">
      <c r="A58" s="27" t="s">
        <v>33</v>
      </c>
      <c r="B58" s="28"/>
      <c r="C58" s="14"/>
      <c r="D58" s="73">
        <v>95</v>
      </c>
      <c r="E58" s="74">
        <v>20488409.45</v>
      </c>
      <c r="F58" s="74">
        <v>918556.9</v>
      </c>
      <c r="G58" s="104">
        <f>1-(+F58/E58)</f>
        <v>0.95516699809023</v>
      </c>
      <c r="H58" s="15"/>
    </row>
    <row r="59" spans="1:8" ht="15.75">
      <c r="A59" s="27" t="s">
        <v>34</v>
      </c>
      <c r="B59" s="28"/>
      <c r="C59" s="14"/>
      <c r="D59" s="73">
        <v>8</v>
      </c>
      <c r="E59" s="74">
        <v>8737586.38</v>
      </c>
      <c r="F59" s="74">
        <v>713614.07</v>
      </c>
      <c r="G59" s="104">
        <f>1-(+F59/E59)</f>
        <v>0.9183282386044921</v>
      </c>
      <c r="H59" s="15"/>
    </row>
    <row r="60" spans="1:8" ht="15.75">
      <c r="A60" s="27" t="s">
        <v>35</v>
      </c>
      <c r="B60" s="28"/>
      <c r="C60" s="14"/>
      <c r="D60" s="73">
        <v>290</v>
      </c>
      <c r="E60" s="74">
        <v>21635654</v>
      </c>
      <c r="F60" s="74">
        <v>1141494.15</v>
      </c>
      <c r="G60" s="104">
        <f>1-(+F60/E60)</f>
        <v>0.9472401365819586</v>
      </c>
      <c r="H60" s="15"/>
    </row>
    <row r="61" spans="1:8" ht="15.75">
      <c r="A61" s="27" t="s">
        <v>36</v>
      </c>
      <c r="B61" s="28"/>
      <c r="C61" s="14"/>
      <c r="D61" s="73">
        <v>23</v>
      </c>
      <c r="E61" s="74">
        <v>2820082</v>
      </c>
      <c r="F61" s="74">
        <v>260689.5</v>
      </c>
      <c r="G61" s="104">
        <f>1-(+F61/E61)</f>
        <v>0.9075596028767958</v>
      </c>
      <c r="H61" s="15"/>
    </row>
    <row r="62" spans="1:8" ht="15.75">
      <c r="A62" s="27" t="s">
        <v>37</v>
      </c>
      <c r="B62" s="28"/>
      <c r="C62" s="14"/>
      <c r="D62" s="73">
        <v>118</v>
      </c>
      <c r="E62" s="74">
        <v>27364727.37</v>
      </c>
      <c r="F62" s="74">
        <v>1898926.25</v>
      </c>
      <c r="G62" s="104">
        <f>1-(+F62/E62)</f>
        <v>0.9306067908397364</v>
      </c>
      <c r="H62" s="15"/>
    </row>
    <row r="63" spans="1:8" ht="15.7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>
      <c r="A64" s="27" t="s">
        <v>39</v>
      </c>
      <c r="B64" s="28"/>
      <c r="C64" s="14"/>
      <c r="D64" s="73">
        <v>42</v>
      </c>
      <c r="E64" s="74">
        <v>11846221</v>
      </c>
      <c r="F64" s="74">
        <v>655859.91</v>
      </c>
      <c r="G64" s="104">
        <f aca="true" t="shared" si="0" ref="G64:G69">1-(+F64/E64)</f>
        <v>0.9446355162545085</v>
      </c>
      <c r="H64" s="15"/>
    </row>
    <row r="65" spans="1:8" ht="15.75">
      <c r="A65" s="27" t="s">
        <v>40</v>
      </c>
      <c r="B65" s="28"/>
      <c r="C65" s="14"/>
      <c r="D65" s="73">
        <v>8</v>
      </c>
      <c r="E65" s="74">
        <v>1326786</v>
      </c>
      <c r="F65" s="74">
        <v>105977</v>
      </c>
      <c r="G65" s="104">
        <f t="shared" si="0"/>
        <v>0.9201250239300083</v>
      </c>
      <c r="H65" s="15"/>
    </row>
    <row r="66" spans="1:8" ht="15.75">
      <c r="A66" s="54" t="s">
        <v>41</v>
      </c>
      <c r="B66" s="28"/>
      <c r="C66" s="14"/>
      <c r="D66" s="73">
        <v>6</v>
      </c>
      <c r="E66" s="74">
        <v>1053025</v>
      </c>
      <c r="F66" s="74">
        <v>63114.92</v>
      </c>
      <c r="G66" s="104">
        <f t="shared" si="0"/>
        <v>0.9400632273687709</v>
      </c>
      <c r="H66" s="15"/>
    </row>
    <row r="67" spans="1:8" ht="15.75">
      <c r="A67" s="55" t="s">
        <v>60</v>
      </c>
      <c r="B67" s="28"/>
      <c r="C67" s="14"/>
      <c r="D67" s="73">
        <v>2</v>
      </c>
      <c r="E67" s="74">
        <v>298600</v>
      </c>
      <c r="F67" s="74">
        <v>30600</v>
      </c>
      <c r="G67" s="104">
        <f t="shared" si="0"/>
        <v>0.8975217682518419</v>
      </c>
      <c r="H67" s="15"/>
    </row>
    <row r="68" spans="1:8" ht="15.75">
      <c r="A68" s="27" t="s">
        <v>99</v>
      </c>
      <c r="B68" s="28"/>
      <c r="C68" s="14"/>
      <c r="D68" s="73">
        <v>1228</v>
      </c>
      <c r="E68" s="74">
        <v>143289596.12</v>
      </c>
      <c r="F68" s="74">
        <v>15873502.3</v>
      </c>
      <c r="G68" s="104">
        <f t="shared" si="0"/>
        <v>0.889220831589849</v>
      </c>
      <c r="H68" s="15"/>
    </row>
    <row r="69" spans="1:8" ht="15.75">
      <c r="A69" s="71" t="s">
        <v>100</v>
      </c>
      <c r="B69" s="30"/>
      <c r="C69" s="14"/>
      <c r="D69" s="73">
        <v>3</v>
      </c>
      <c r="E69" s="74">
        <v>646009</v>
      </c>
      <c r="F69" s="74">
        <v>73444.22</v>
      </c>
      <c r="G69" s="104">
        <f t="shared" si="0"/>
        <v>0.886310840870638</v>
      </c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ht="15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>
      <c r="A74" s="32"/>
      <c r="B74" s="18"/>
      <c r="C74" s="14"/>
      <c r="D74" s="77"/>
      <c r="E74" s="80"/>
      <c r="F74" s="80"/>
      <c r="G74" s="105"/>
      <c r="H74" s="2"/>
    </row>
    <row r="75" spans="1:8" ht="15.75">
      <c r="A75" s="20" t="s">
        <v>45</v>
      </c>
      <c r="B75" s="20"/>
      <c r="C75" s="21"/>
      <c r="D75" s="81">
        <f>SUM(D58:D71)</f>
        <v>1823</v>
      </c>
      <c r="E75" s="82">
        <f>SUM(E58:E74)</f>
        <v>239506696.32</v>
      </c>
      <c r="F75" s="82">
        <f>SUM(F58:F74)</f>
        <v>21735779.22</v>
      </c>
      <c r="G75" s="110">
        <f>1-(+F75/E75)</f>
        <v>0.9092477181057215</v>
      </c>
      <c r="H75" s="2"/>
    </row>
    <row r="76" spans="1:8" ht="18">
      <c r="A76" s="35" t="s">
        <v>46</v>
      </c>
      <c r="B76" s="36"/>
      <c r="C76" s="36"/>
      <c r="D76" s="36"/>
      <c r="E76" s="36"/>
      <c r="F76" s="37">
        <f>F75+F39+F53</f>
        <v>26699268.83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44"/>
      <c r="F82" s="2"/>
      <c r="G82" s="2"/>
      <c r="H82" s="2"/>
    </row>
    <row r="83" spans="1:8" ht="18">
      <c r="A83" s="43"/>
      <c r="B83" s="39"/>
      <c r="C83" s="39"/>
      <c r="D83" s="39"/>
      <c r="E83" s="45"/>
      <c r="F83" s="2"/>
      <c r="G83" s="2"/>
      <c r="H83" s="2"/>
    </row>
    <row r="84" spans="1:8" ht="18">
      <c r="A84" s="43"/>
      <c r="B84" s="39"/>
      <c r="C84" s="39"/>
      <c r="D84" s="39"/>
      <c r="E84" s="46"/>
      <c r="F84" s="2"/>
      <c r="G84" s="2"/>
      <c r="H84" s="2"/>
    </row>
    <row r="85" spans="1:8" ht="18">
      <c r="A85" s="43"/>
      <c r="B85" s="39"/>
      <c r="C85" s="39"/>
      <c r="D85" s="39"/>
      <c r="E85" s="37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44"/>
      <c r="F87" s="2"/>
      <c r="G87" s="2"/>
      <c r="H87" s="2"/>
    </row>
    <row r="88" spans="1:8" ht="18">
      <c r="A88" s="43"/>
      <c r="B88" s="39"/>
      <c r="C88" s="39"/>
      <c r="D88" s="39"/>
      <c r="E88" s="45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7"/>
      <c r="F91" s="2"/>
      <c r="G91" s="2"/>
      <c r="H91" s="2"/>
    </row>
    <row r="92" spans="1:8" ht="18">
      <c r="A92" s="43"/>
      <c r="B92" s="39"/>
      <c r="C92" s="39"/>
      <c r="D92" s="39"/>
      <c r="E92" s="39"/>
      <c r="F92" s="2"/>
      <c r="G92" s="2"/>
      <c r="H92" s="2"/>
    </row>
    <row r="93" spans="1:8" ht="15.75">
      <c r="A93" s="48"/>
      <c r="B93" s="2"/>
      <c r="C93" s="2"/>
      <c r="D93" s="2"/>
      <c r="E93" s="2"/>
      <c r="F93" s="2"/>
      <c r="G93" s="2"/>
      <c r="H9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JULY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>
      <c r="A11" s="93" t="s">
        <v>121</v>
      </c>
      <c r="B11" s="13"/>
      <c r="C11" s="14"/>
      <c r="D11" s="73"/>
      <c r="E11" s="99"/>
      <c r="F11" s="111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>
      <c r="A13" s="93" t="s">
        <v>74</v>
      </c>
      <c r="B13" s="13"/>
      <c r="C13" s="14"/>
      <c r="D13" s="73">
        <v>16</v>
      </c>
      <c r="E13" s="99">
        <v>3263875</v>
      </c>
      <c r="F13" s="111">
        <v>530698.5</v>
      </c>
      <c r="G13" s="104">
        <f>F13/E13</f>
        <v>0.16259767913906018</v>
      </c>
      <c r="H13" s="15"/>
    </row>
    <row r="14" spans="1:8" ht="15.75">
      <c r="A14" s="93" t="s">
        <v>107</v>
      </c>
      <c r="B14" s="13"/>
      <c r="C14" s="14"/>
      <c r="D14" s="73">
        <v>3</v>
      </c>
      <c r="E14" s="99">
        <v>663752</v>
      </c>
      <c r="F14" s="111">
        <v>75147.5</v>
      </c>
      <c r="G14" s="104">
        <f>F14/E14</f>
        <v>0.11321623136352131</v>
      </c>
      <c r="H14" s="15"/>
    </row>
    <row r="15" spans="1:8" ht="15.7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.75">
      <c r="A16" s="93" t="s">
        <v>104</v>
      </c>
      <c r="B16" s="13"/>
      <c r="C16" s="14"/>
      <c r="D16" s="73">
        <v>1</v>
      </c>
      <c r="E16" s="99">
        <v>229071</v>
      </c>
      <c r="F16" s="111">
        <v>92503</v>
      </c>
      <c r="G16" s="104">
        <f>F16/E16</f>
        <v>0.4038180302177054</v>
      </c>
      <c r="H16" s="15"/>
    </row>
    <row r="17" spans="1:8" ht="15.75">
      <c r="A17" s="93" t="s">
        <v>78</v>
      </c>
      <c r="B17" s="13"/>
      <c r="C17" s="14"/>
      <c r="D17" s="73">
        <v>2</v>
      </c>
      <c r="E17" s="99">
        <v>618049</v>
      </c>
      <c r="F17" s="111">
        <v>168254</v>
      </c>
      <c r="G17" s="104">
        <f>F17/E17</f>
        <v>0.2722340785277543</v>
      </c>
      <c r="H17" s="15"/>
    </row>
    <row r="18" spans="1:8" ht="15.75">
      <c r="A18" s="70" t="s">
        <v>115</v>
      </c>
      <c r="B18" s="13"/>
      <c r="C18" s="14"/>
      <c r="D18" s="73">
        <v>1</v>
      </c>
      <c r="E18" s="99">
        <v>406967</v>
      </c>
      <c r="F18" s="111">
        <v>81655</v>
      </c>
      <c r="G18" s="104">
        <f>F18/E18</f>
        <v>0.200642803961992</v>
      </c>
      <c r="H18" s="15"/>
    </row>
    <row r="19" spans="1:8" ht="15.7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.75">
      <c r="A20" s="93" t="s">
        <v>15</v>
      </c>
      <c r="B20" s="13"/>
      <c r="C20" s="14"/>
      <c r="D20" s="73">
        <v>2</v>
      </c>
      <c r="E20" s="99">
        <v>1337517</v>
      </c>
      <c r="F20" s="111">
        <v>526024</v>
      </c>
      <c r="G20" s="104">
        <f>F20/E20</f>
        <v>0.39328397321305075</v>
      </c>
      <c r="H20" s="15"/>
    </row>
    <row r="21" spans="1:8" ht="15.7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.7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.75">
      <c r="A23" s="93" t="s">
        <v>116</v>
      </c>
      <c r="B23" s="13"/>
      <c r="C23" s="14"/>
      <c r="D23" s="73">
        <v>3</v>
      </c>
      <c r="E23" s="99">
        <v>956447</v>
      </c>
      <c r="F23" s="111">
        <v>258592.04</v>
      </c>
      <c r="G23" s="104">
        <f aca="true" t="shared" si="0" ref="G23:G29">F23/E23</f>
        <v>0.27036734915787286</v>
      </c>
      <c r="H23" s="15"/>
    </row>
    <row r="24" spans="1:8" ht="15.75">
      <c r="A24" s="93" t="s">
        <v>18</v>
      </c>
      <c r="B24" s="13"/>
      <c r="C24" s="14"/>
      <c r="D24" s="73">
        <v>2</v>
      </c>
      <c r="E24" s="99">
        <v>1641768</v>
      </c>
      <c r="F24" s="111">
        <v>165189</v>
      </c>
      <c r="G24" s="104">
        <f t="shared" si="0"/>
        <v>0.10061653047202772</v>
      </c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833497</v>
      </c>
      <c r="F25" s="111">
        <v>222046.5</v>
      </c>
      <c r="G25" s="104">
        <f t="shared" si="0"/>
        <v>0.2664034783568507</v>
      </c>
      <c r="H25" s="15"/>
    </row>
    <row r="26" spans="1:8" ht="15.7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99">
        <v>64356</v>
      </c>
      <c r="F29" s="111">
        <v>14379</v>
      </c>
      <c r="G29" s="104">
        <f t="shared" si="0"/>
        <v>0.2234290509043446</v>
      </c>
      <c r="H29" s="15"/>
    </row>
    <row r="30" spans="1:8" ht="15.7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>
      <c r="A32" s="70" t="s">
        <v>111</v>
      </c>
      <c r="B32" s="13"/>
      <c r="C32" s="14"/>
      <c r="D32" s="73">
        <v>1</v>
      </c>
      <c r="E32" s="99">
        <v>133230</v>
      </c>
      <c r="F32" s="111">
        <v>49221</v>
      </c>
      <c r="G32" s="104">
        <f>F32/E32</f>
        <v>0.36944381895969375</v>
      </c>
      <c r="H32" s="15"/>
    </row>
    <row r="33" spans="1:8" ht="15.7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>
      <c r="A34" s="70" t="s">
        <v>76</v>
      </c>
      <c r="B34" s="13"/>
      <c r="C34" s="14"/>
      <c r="D34" s="73">
        <v>6</v>
      </c>
      <c r="E34" s="99">
        <v>4129427</v>
      </c>
      <c r="F34" s="111">
        <v>556706</v>
      </c>
      <c r="G34" s="104">
        <f>F34/E34</f>
        <v>0.13481434591288333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42</v>
      </c>
      <c r="E39" s="82">
        <f>SUM(E9:E38)</f>
        <v>14277956</v>
      </c>
      <c r="F39" s="82">
        <f>SUM(F9:F38)</f>
        <v>2740415.54</v>
      </c>
      <c r="G39" s="106">
        <f>F39/E39</f>
        <v>0.19193332294902715</v>
      </c>
      <c r="H39" s="15"/>
    </row>
    <row r="40" spans="1:8" ht="15.75">
      <c r="A40" s="120"/>
      <c r="B40" s="121"/>
      <c r="C40" s="21"/>
      <c r="D40" s="122"/>
      <c r="E40" s="123"/>
      <c r="F40" s="123"/>
      <c r="G40" s="124"/>
      <c r="H40" s="15"/>
    </row>
    <row r="41" spans="1:8" ht="18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.75">
      <c r="A44" s="27" t="s">
        <v>33</v>
      </c>
      <c r="B44" s="28"/>
      <c r="C44" s="14"/>
      <c r="D44" s="73">
        <v>149</v>
      </c>
      <c r="E44" s="74">
        <v>26578133.266</v>
      </c>
      <c r="F44" s="74">
        <v>1415654.29</v>
      </c>
      <c r="G44" s="104">
        <f>1-(+F44/E44)</f>
        <v>0.9467361279352537</v>
      </c>
      <c r="H44" s="15"/>
    </row>
    <row r="45" spans="1:8" ht="15.75">
      <c r="A45" s="27" t="s">
        <v>34</v>
      </c>
      <c r="B45" s="28"/>
      <c r="C45" s="14"/>
      <c r="D45" s="73">
        <v>6</v>
      </c>
      <c r="E45" s="74">
        <v>6019118.88</v>
      </c>
      <c r="F45" s="74">
        <v>442309.01</v>
      </c>
      <c r="G45" s="104">
        <f aca="true" t="shared" si="1" ref="G45:G54">1-(+F45/E45)</f>
        <v>0.9265159870043969</v>
      </c>
      <c r="H45" s="15"/>
    </row>
    <row r="46" spans="1:8" ht="15.75">
      <c r="A46" s="27" t="s">
        <v>35</v>
      </c>
      <c r="B46" s="28"/>
      <c r="C46" s="14"/>
      <c r="D46" s="73">
        <v>156</v>
      </c>
      <c r="E46" s="74">
        <v>24014087.73</v>
      </c>
      <c r="F46" s="74">
        <v>1307886.62</v>
      </c>
      <c r="G46" s="104">
        <f t="shared" si="1"/>
        <v>0.9455366935148612</v>
      </c>
      <c r="H46" s="15"/>
    </row>
    <row r="47" spans="1:8" ht="15.75">
      <c r="A47" s="27" t="s">
        <v>36</v>
      </c>
      <c r="B47" s="28"/>
      <c r="C47" s="14"/>
      <c r="D47" s="73">
        <v>2</v>
      </c>
      <c r="E47" s="74">
        <v>1457883</v>
      </c>
      <c r="F47" s="74">
        <v>62668.77</v>
      </c>
      <c r="G47" s="104">
        <f t="shared" si="1"/>
        <v>0.9570138550212877</v>
      </c>
      <c r="H47" s="15"/>
    </row>
    <row r="48" spans="1:8" ht="15.75">
      <c r="A48" s="27" t="s">
        <v>37</v>
      </c>
      <c r="B48" s="28"/>
      <c r="C48" s="14"/>
      <c r="D48" s="73">
        <v>119</v>
      </c>
      <c r="E48" s="74">
        <v>16157543.58</v>
      </c>
      <c r="F48" s="74">
        <v>1050491.34</v>
      </c>
      <c r="G48" s="104">
        <f t="shared" si="1"/>
        <v>0.9349844650086346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>
      <c r="A50" s="27" t="s">
        <v>39</v>
      </c>
      <c r="B50" s="28"/>
      <c r="C50" s="14"/>
      <c r="D50" s="73">
        <v>10</v>
      </c>
      <c r="E50" s="74">
        <v>3526785</v>
      </c>
      <c r="F50" s="74">
        <v>177047.01</v>
      </c>
      <c r="G50" s="104">
        <f t="shared" si="1"/>
        <v>0.9497993186429</v>
      </c>
      <c r="H50" s="2"/>
    </row>
    <row r="51" spans="1:8" ht="15.75">
      <c r="A51" s="27" t="s">
        <v>40</v>
      </c>
      <c r="B51" s="28"/>
      <c r="C51" s="14"/>
      <c r="D51" s="73">
        <v>4</v>
      </c>
      <c r="E51" s="74">
        <v>1679900</v>
      </c>
      <c r="F51" s="74">
        <v>128447</v>
      </c>
      <c r="G51" s="104">
        <f t="shared" si="1"/>
        <v>0.923538901125067</v>
      </c>
      <c r="H51" s="2"/>
    </row>
    <row r="52" spans="1:8" ht="15.75">
      <c r="A52" s="54" t="s">
        <v>41</v>
      </c>
      <c r="B52" s="28"/>
      <c r="C52" s="14"/>
      <c r="D52" s="73">
        <v>2</v>
      </c>
      <c r="E52" s="74">
        <v>1409325</v>
      </c>
      <c r="F52" s="74">
        <v>48360</v>
      </c>
      <c r="G52" s="104">
        <f t="shared" si="1"/>
        <v>0.9656857006013517</v>
      </c>
      <c r="H52" s="2"/>
    </row>
    <row r="53" spans="1:8" ht="15.7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>
      <c r="A54" s="27" t="s">
        <v>99</v>
      </c>
      <c r="B54" s="28"/>
      <c r="C54" s="14"/>
      <c r="D54" s="73">
        <v>1398</v>
      </c>
      <c r="E54" s="74">
        <v>136491997.51</v>
      </c>
      <c r="F54" s="74">
        <v>15023723.41</v>
      </c>
      <c r="G54" s="104">
        <f t="shared" si="1"/>
        <v>0.8899296392163996</v>
      </c>
      <c r="H54" s="2"/>
    </row>
    <row r="55" spans="1:8" ht="15.7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>
      <c r="A60" s="32"/>
      <c r="B60" s="18"/>
      <c r="C60" s="14"/>
      <c r="D60" s="77"/>
      <c r="E60" s="80"/>
      <c r="F60" s="80"/>
      <c r="G60" s="105"/>
      <c r="H60" s="2"/>
    </row>
    <row r="61" spans="1:8" ht="15.75">
      <c r="A61" s="20" t="s">
        <v>45</v>
      </c>
      <c r="B61" s="20"/>
      <c r="C61" s="21"/>
      <c r="D61" s="81">
        <f>SUM(D44:D57)</f>
        <v>1846</v>
      </c>
      <c r="E61" s="82">
        <f>SUM(E44:E60)</f>
        <v>217334773.966</v>
      </c>
      <c r="F61" s="82">
        <f>SUM(F44:F60)</f>
        <v>19656587.45</v>
      </c>
      <c r="G61" s="110">
        <f>1-(+F61/E61)</f>
        <v>0.9095561787407519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6"/>
      <c r="D63" s="36"/>
      <c r="E63" s="36"/>
      <c r="F63" s="37">
        <f>F61+F39</f>
        <v>22397002.99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2022-08-09T12:44:19Z</cp:lastPrinted>
  <dcterms:created xsi:type="dcterms:W3CDTF">2012-06-07T14:04:25Z</dcterms:created>
  <dcterms:modified xsi:type="dcterms:W3CDTF">2022-09-09T19:33:21Z</dcterms:modified>
  <cp:category/>
  <cp:version/>
  <cp:contentType/>
  <cp:contentStatus/>
</cp:coreProperties>
</file>