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tabRatio="684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<sst xmlns="http://schemas.openxmlformats.org/spreadsheetml/2006/main" count="963" uniqueCount="162">
  <si>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</si>
  <si>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</si>
  <si>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</si>
  <si>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</si>
  <si>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</si>
  <si>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</si>
  <si>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</si>
  <si>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</si>
  <si>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</si>
  <si>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</si>
  <si>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</si>
  <si>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</si>
  <si>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</si>
  <si>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</si>
  <si>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</si>
  <si>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</si>
  <si>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</si>
  <si>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</si>
  <si>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</si>
  <si>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</si>
  <si>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</si>
  <si>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</si>
  <si>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</si>
  <si>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</si>
  <si>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</si>
  <si>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</si>
  <si>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</si>
  <si>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</si>
  <si>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</si>
  <si>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</si>
  <si>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</si>
  <si>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</si>
  <si>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</si>
  <si>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</si>
  <si>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</si>
  <si>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</si>
  <si>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</si>
  <si>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</si>
  <si>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</si>
  <si>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</si>
  <si>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</si>
  <si>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</si>
  <si>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</si>
  <si>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</si>
  <si>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</si>
  <si>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</si>
  <si>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</si>
  <si>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</si>
  <si>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</si>
  <si>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</si>
  <si>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</si>
  <si>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</si>
  <si>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</si>
  <si>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</si>
  <si>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</si>
  <si>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</si>
  <si>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</si>
  <si>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</si>
  <si>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</si>
  <si>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</si>
  <si>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</si>
  <si>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</si>
  <si>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</si>
  <si>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</si>
  <si>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</si>
  <si>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</si>
  <si>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</si>
  <si>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</si>
  <si>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</si>
  <si>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</si>
  <si>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</si>
  <si>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</si>
  <si>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</si>
  <si>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</si>
  <si>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</si>
  <si>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</si>
  <si>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</si>
  <si>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</si>
  <si>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</si>
  <si>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</si>
  <si>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</si>
  <si>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</si>
  <si>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</si>
  <si>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</si>
  <si>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</si>
  <si>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</si>
  <si>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</si>
  <si>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</si>
  <si>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</si>
  <si>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</si>
  <si>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</si>
  <si>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</si>
  <si>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</si>
  <si>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</si>
  <si>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</si>
  <si>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</si>
  <si>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</si>
  <si>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</si>
  <si>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</si>
  <si>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</si>
  <si>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</si>
  <si>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</si>
  <si>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</si>
  <si>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</si>
  <si>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</si>
  <si>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</si>
  <si>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</si>
  <si>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</si>
  <si>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</si>
  <si>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</si>
  <si>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</si>
  <si>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</si>
  <si>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</si>
  <si>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</si>
  <si>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</si>
  <si>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</si>
  <si>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</si>
  <si>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</si>
  <si>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</si>
  <si>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</si>
  <si>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</si>
  <si>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</si>
  <si>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</si>
  <si>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</si>
  <si>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</si>
  <si>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</si>
  <si>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</si>
  <si>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</si>
  <si>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</si>
  <si>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</si>
  <si>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</si>
  <si>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</si>
  <si>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</si>
  <si>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</si>
  <si>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</si>
  <si>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</si>
  <si>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</si>
  <si>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</si>
  <si>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</si>
  <si>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</si>
  <si>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</si>
  <si>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</si>
  <si>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</si>
  <si>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</si>
  <si>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</si>
  <si>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</si>
  <si>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</si>
  <si>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</si>
  <si>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</si>
  <si>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</si>
  <si>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</si>
  <si>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</si>
  <si>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</si>
  <si>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</si>
  <si>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</si>
  <si>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Mini Baccarat Dragon Bonus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</si>
  <si>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</si>
  <si>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</si>
  <si>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</si>
  <si>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</si>
  <si>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</si>
  <si>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>MONTH ENDED:  DECEMBER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</si>
</sst>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0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161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153</v>
      </c>
      <c r="B9" s="13"/>
      <c r="C9" s="14"/>
      <c r="D9" s="73">
        <v>3</v>
      </c>
      <c r="E9" s="99">
        <v>510576</v>
      </c>
      <c r="F9" s="74">
        <v>175078</v>
      </c>
      <c r="G9" s="104">
        <f>F9/E9</f>
        <v>0.34290291748926705</v>
      </c>
      <c r="H9" s="15"/>
    </row>
    <row r="10" spans="1:8" ht="15.75">
      <c r="A10" s="93" t="s">
        <v>11</v>
      </c>
      <c r="B10" s="13"/>
      <c r="C10" s="14"/>
      <c r="D10" s="73">
        <v>5</v>
      </c>
      <c r="E10" s="99">
        <v>1545863</v>
      </c>
      <c r="F10" s="74">
        <v>320721.5</v>
      </c>
      <c r="G10" s="104">
        <f>F10/E10</f>
        <v>0.20747084314716116</v>
      </c>
      <c r="H10" s="15"/>
    </row>
    <row r="11" spans="1:8" ht="15.7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74</v>
      </c>
      <c r="B13" s="13"/>
      <c r="C13" s="14"/>
      <c r="D13" s="73">
        <v>11</v>
      </c>
      <c r="E13" s="99">
        <v>1859664</v>
      </c>
      <c r="F13" s="74">
        <v>470381</v>
      </c>
      <c r="G13" s="104">
        <f aca="true" t="shared" si="0" ref="G13:G22">F13/E13</f>
        <v>0.2529387029054711</v>
      </c>
      <c r="H13" s="15"/>
    </row>
    <row r="14" spans="1:8" ht="15.75">
      <c r="A14" s="93" t="s">
        <v>122</v>
      </c>
      <c r="B14" s="13"/>
      <c r="C14" s="14"/>
      <c r="D14" s="73">
        <v>1</v>
      </c>
      <c r="E14" s="99">
        <v>48695</v>
      </c>
      <c r="F14" s="74">
        <v>23744</v>
      </c>
      <c r="G14" s="104">
        <f t="shared" si="0"/>
        <v>0.48760653044460417</v>
      </c>
      <c r="H14" s="15"/>
    </row>
    <row r="15" spans="1:8" ht="15.75">
      <c r="A15" s="93" t="s">
        <v>114</v>
      </c>
      <c r="B15" s="13"/>
      <c r="C15" s="14"/>
      <c r="D15" s="73">
        <v>1</v>
      </c>
      <c r="E15" s="99">
        <v>148130</v>
      </c>
      <c r="F15" s="74">
        <v>46812</v>
      </c>
      <c r="G15" s="104">
        <f t="shared" si="0"/>
        <v>0.31601971241477084</v>
      </c>
      <c r="H15" s="15"/>
    </row>
    <row r="16" spans="1:8" ht="15.75">
      <c r="A16" s="93" t="s">
        <v>123</v>
      </c>
      <c r="B16" s="13"/>
      <c r="C16" s="14"/>
      <c r="D16" s="73">
        <v>2</v>
      </c>
      <c r="E16" s="99">
        <v>2819017</v>
      </c>
      <c r="F16" s="74">
        <v>49487.5</v>
      </c>
      <c r="G16" s="104">
        <f t="shared" si="0"/>
        <v>0.017554878172072037</v>
      </c>
      <c r="H16" s="15"/>
    </row>
    <row r="17" spans="1:8" ht="15.75">
      <c r="A17" s="93" t="s">
        <v>154</v>
      </c>
      <c r="B17" s="13"/>
      <c r="C17" s="14"/>
      <c r="D17" s="73">
        <v>5</v>
      </c>
      <c r="E17" s="99">
        <v>4530574</v>
      </c>
      <c r="F17" s="74">
        <v>249065.5</v>
      </c>
      <c r="G17" s="104">
        <f t="shared" si="0"/>
        <v>0.05497438072968237</v>
      </c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482611</v>
      </c>
      <c r="F18" s="74">
        <v>-18042.5</v>
      </c>
      <c r="G18" s="104">
        <f t="shared" si="0"/>
        <v>-0.03738518185453709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70" t="s">
        <v>16</v>
      </c>
      <c r="B20" s="13"/>
      <c r="C20" s="14"/>
      <c r="D20" s="73">
        <v>1</v>
      </c>
      <c r="E20" s="99">
        <v>1101058</v>
      </c>
      <c r="F20" s="74">
        <v>307049</v>
      </c>
      <c r="G20" s="104">
        <f t="shared" si="0"/>
        <v>0.2788672349685484</v>
      </c>
      <c r="H20" s="15"/>
    </row>
    <row r="21" spans="1:8" ht="15.7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98</v>
      </c>
      <c r="B22" s="13"/>
      <c r="C22" s="14"/>
      <c r="D22" s="73">
        <v>1</v>
      </c>
      <c r="E22" s="99">
        <v>66381</v>
      </c>
      <c r="F22" s="74">
        <v>29330</v>
      </c>
      <c r="G22" s="104">
        <f t="shared" si="0"/>
        <v>0.4418432985342191</v>
      </c>
      <c r="H22" s="15"/>
    </row>
    <row r="23" spans="1:8" ht="15.75">
      <c r="A23" s="93" t="s">
        <v>157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150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99">
        <v>577700</v>
      </c>
      <c r="F25" s="74">
        <v>117206</v>
      </c>
      <c r="G25" s="104">
        <f>F25/E25</f>
        <v>0.20288384974900467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159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117</v>
      </c>
      <c r="B30" s="13"/>
      <c r="C30" s="14"/>
      <c r="D30" s="73">
        <v>2</v>
      </c>
      <c r="E30" s="74">
        <v>552541</v>
      </c>
      <c r="F30" s="74">
        <v>177977</v>
      </c>
      <c r="G30" s="104">
        <f>F30/E30</f>
        <v>0.3221064138226847</v>
      </c>
      <c r="H30" s="15"/>
    </row>
    <row r="31" spans="1:8" ht="15.75">
      <c r="A31" s="70" t="s">
        <v>19</v>
      </c>
      <c r="B31" s="13"/>
      <c r="C31" s="14"/>
      <c r="D31" s="73">
        <v>1</v>
      </c>
      <c r="E31" s="74">
        <v>247277</v>
      </c>
      <c r="F31" s="74">
        <v>70225</v>
      </c>
      <c r="G31" s="104">
        <f>F31/E31</f>
        <v>0.28399325452832247</v>
      </c>
      <c r="H31" s="15"/>
    </row>
    <row r="32" spans="1:8" ht="15.75">
      <c r="A32" s="70" t="s">
        <v>149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160</v>
      </c>
      <c r="B33" s="13"/>
      <c r="C33" s="14"/>
      <c r="D33" s="73"/>
      <c r="E33" s="74"/>
      <c r="F33" s="74"/>
      <c r="G33" s="104"/>
      <c r="H33" s="15"/>
    </row>
    <row r="34" spans="1:8" ht="15.7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37</v>
      </c>
      <c r="E39" s="82">
        <f>SUM(E9:E38)</f>
        <v>14490087</v>
      </c>
      <c r="F39" s="82">
        <f>SUM(F9:F38)</f>
        <v>2019034</v>
      </c>
      <c r="G39" s="106">
        <f>F39/E39</f>
        <v>0.13933898395503078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>
      <c r="A44" s="27" t="s">
        <v>33</v>
      </c>
      <c r="B44" s="28"/>
      <c r="C44" s="14"/>
      <c r="D44" s="73">
        <v>100</v>
      </c>
      <c r="E44" s="74">
        <v>11795812.45</v>
      </c>
      <c r="F44" s="74">
        <v>583737.91</v>
      </c>
      <c r="G44" s="104">
        <f>1-(+F44/E44)</f>
        <v>0.9505131238331955</v>
      </c>
      <c r="H44" s="15"/>
    </row>
    <row r="45" spans="1:8" ht="15.75">
      <c r="A45" s="27" t="s">
        <v>34</v>
      </c>
      <c r="B45" s="28"/>
      <c r="C45" s="14"/>
      <c r="D45" s="73">
        <v>8</v>
      </c>
      <c r="E45" s="74">
        <v>6700450.34</v>
      </c>
      <c r="F45" s="74">
        <v>554046.29</v>
      </c>
      <c r="G45" s="104">
        <f aca="true" t="shared" si="1" ref="G45:G52">1-(+F45/E45)</f>
        <v>0.917312081742852</v>
      </c>
      <c r="H45" s="15"/>
    </row>
    <row r="46" spans="1:8" ht="15.75">
      <c r="A46" s="27" t="s">
        <v>35</v>
      </c>
      <c r="B46" s="28"/>
      <c r="C46" s="14"/>
      <c r="D46" s="73">
        <v>70</v>
      </c>
      <c r="E46" s="74">
        <v>6377049.25</v>
      </c>
      <c r="F46" s="74">
        <v>252098.18</v>
      </c>
      <c r="G46" s="104">
        <f t="shared" si="1"/>
        <v>0.9604678950848623</v>
      </c>
      <c r="H46" s="15"/>
    </row>
    <row r="47" spans="1:8" ht="15.75">
      <c r="A47" s="27" t="s">
        <v>36</v>
      </c>
      <c r="B47" s="28"/>
      <c r="C47" s="14"/>
      <c r="D47" s="73">
        <v>1</v>
      </c>
      <c r="E47" s="74">
        <v>543200</v>
      </c>
      <c r="F47" s="74">
        <v>1895</v>
      </c>
      <c r="G47" s="104">
        <f t="shared" si="1"/>
        <v>0.9965114138438881</v>
      </c>
      <c r="H47" s="15"/>
    </row>
    <row r="48" spans="1:8" ht="15.75">
      <c r="A48" s="27" t="s">
        <v>37</v>
      </c>
      <c r="B48" s="28"/>
      <c r="C48" s="14"/>
      <c r="D48" s="73">
        <v>116</v>
      </c>
      <c r="E48" s="74">
        <v>13456917.03</v>
      </c>
      <c r="F48" s="74">
        <v>1008899.09</v>
      </c>
      <c r="G48" s="104">
        <f t="shared" si="1"/>
        <v>0.9250274719127105</v>
      </c>
      <c r="H48" s="15"/>
    </row>
    <row r="49" spans="1:8" ht="15.75">
      <c r="A49" s="27" t="s">
        <v>38</v>
      </c>
      <c r="B49" s="28"/>
      <c r="C49" s="14"/>
      <c r="D49" s="73">
        <v>9</v>
      </c>
      <c r="E49" s="74">
        <v>1527238</v>
      </c>
      <c r="F49" s="74">
        <v>113397</v>
      </c>
      <c r="G49" s="104">
        <f t="shared" si="1"/>
        <v>0.9257502759884183</v>
      </c>
      <c r="H49" s="15"/>
    </row>
    <row r="50" spans="1:8" ht="15.75">
      <c r="A50" s="27" t="s">
        <v>39</v>
      </c>
      <c r="B50" s="28"/>
      <c r="C50" s="14"/>
      <c r="D50" s="73">
        <v>14</v>
      </c>
      <c r="E50" s="74">
        <v>1474836.73</v>
      </c>
      <c r="F50" s="74">
        <v>112714.73</v>
      </c>
      <c r="G50" s="104">
        <f t="shared" si="1"/>
        <v>0.9235747742734886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104"/>
      <c r="H51" s="15"/>
    </row>
    <row r="52" spans="1:8" ht="15.75">
      <c r="A52" s="54" t="s">
        <v>41</v>
      </c>
      <c r="B52" s="28"/>
      <c r="C52" s="14"/>
      <c r="D52" s="73">
        <v>2</v>
      </c>
      <c r="E52" s="74">
        <v>251675</v>
      </c>
      <c r="F52" s="74">
        <v>16250</v>
      </c>
      <c r="G52" s="104">
        <f t="shared" si="1"/>
        <v>0.9354326015694845</v>
      </c>
      <c r="H52" s="15"/>
    </row>
    <row r="53" spans="1:8" ht="15.7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>
      <c r="A54" s="27" t="s">
        <v>99</v>
      </c>
      <c r="B54" s="28"/>
      <c r="C54" s="14"/>
      <c r="D54" s="73">
        <v>785</v>
      </c>
      <c r="E54" s="74">
        <v>81898732.61</v>
      </c>
      <c r="F54" s="74">
        <v>8557038.52</v>
      </c>
      <c r="G54" s="104">
        <f>1-(+F54/E54)</f>
        <v>0.8955168383282751</v>
      </c>
      <c r="H54" s="15"/>
    </row>
    <row r="55" spans="1:8" ht="15.75">
      <c r="A55" s="71" t="s">
        <v>100</v>
      </c>
      <c r="B55" s="30"/>
      <c r="C55" s="14"/>
      <c r="D55" s="73"/>
      <c r="E55" s="74"/>
      <c r="F55" s="74"/>
      <c r="G55" s="104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105"/>
      <c r="H56" s="15"/>
    </row>
    <row r="57" spans="1:8" ht="15">
      <c r="A57" s="16" t="s">
        <v>44</v>
      </c>
      <c r="B57" s="28"/>
      <c r="C57" s="14"/>
      <c r="D57" s="77"/>
      <c r="E57" s="96"/>
      <c r="F57" s="74"/>
      <c r="G57" s="105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105"/>
      <c r="H58" s="15"/>
    </row>
    <row r="59" spans="1:8" ht="15.75">
      <c r="A59" s="32"/>
      <c r="B59" s="18"/>
      <c r="C59" s="14"/>
      <c r="D59" s="77"/>
      <c r="E59" s="95"/>
      <c r="F59" s="74"/>
      <c r="G59" s="105"/>
      <c r="H59" s="15"/>
    </row>
    <row r="60" spans="1:8" ht="15.75">
      <c r="A60" s="20" t="s">
        <v>45</v>
      </c>
      <c r="B60" s="20"/>
      <c r="C60" s="21"/>
      <c r="D60" s="77"/>
      <c r="E60" s="80"/>
      <c r="F60" s="80"/>
      <c r="G60" s="105"/>
      <c r="H60" s="15"/>
    </row>
    <row r="61" spans="1:8" ht="15.75">
      <c r="A61" s="33"/>
      <c r="B61" s="33"/>
      <c r="C61" s="33"/>
      <c r="D61" s="81">
        <f>SUM(D44:D57)</f>
        <v>1105</v>
      </c>
      <c r="E61" s="82">
        <f>SUM(E44:E60)</f>
        <v>124025911.41</v>
      </c>
      <c r="F61" s="82">
        <f>SUM(F44:F60)</f>
        <v>11200076.719999999</v>
      </c>
      <c r="G61" s="110">
        <f>1-(+F61/E61)</f>
        <v>0.909695670907225</v>
      </c>
      <c r="H61" s="2"/>
    </row>
    <row r="62" spans="1:8" ht="18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>
      <c r="A63" s="38"/>
      <c r="B63" s="39"/>
      <c r="C63" s="39"/>
      <c r="D63" s="36"/>
      <c r="E63" s="36"/>
      <c r="F63" s="37">
        <f>F61+F39</f>
        <v>13219110.719999999</v>
      </c>
      <c r="G63" s="36"/>
      <c r="H63" s="2"/>
    </row>
    <row r="64" spans="1:8" ht="18">
      <c r="A64" s="38"/>
      <c r="B64" s="39"/>
      <c r="C64" s="39"/>
      <c r="D64" s="36"/>
      <c r="E64" s="36"/>
      <c r="F64" s="37"/>
      <c r="G64" s="36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116"/>
      <c r="B71" s="117"/>
      <c r="C71" s="117"/>
      <c r="D71" s="117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4"/>
      <c r="D5" s="6" t="s">
        <v>158</v>
      </c>
      <c r="E5" s="7"/>
      <c r="F5" s="8"/>
      <c r="G5" s="5"/>
      <c r="H5" s="2"/>
    </row>
    <row r="6" spans="1:8" ht="18">
      <c r="A6" s="23" t="s">
        <v>3</v>
      </c>
      <c r="B6" s="118"/>
      <c r="C6" s="4"/>
      <c r="D6" s="4"/>
      <c r="E6" s="4"/>
      <c r="F6" s="5"/>
      <c r="G6" s="5"/>
      <c r="H6" s="2"/>
    </row>
    <row r="7" spans="1:8" ht="15.7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3</v>
      </c>
      <c r="E10" s="74">
        <v>117010</v>
      </c>
      <c r="F10" s="74">
        <v>7845.5</v>
      </c>
      <c r="G10" s="104">
        <f>F10/E10</f>
        <v>0.06704982480129903</v>
      </c>
      <c r="H10" s="15"/>
    </row>
    <row r="11" spans="1:8" ht="15.75">
      <c r="A11" s="93" t="s">
        <v>121</v>
      </c>
      <c r="B11" s="13"/>
      <c r="C11" s="14"/>
      <c r="D11" s="73"/>
      <c r="E11" s="74"/>
      <c r="F11" s="74"/>
      <c r="G11" s="104"/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45332</v>
      </c>
      <c r="F12" s="74">
        <v>20151</v>
      </c>
      <c r="G12" s="104">
        <f>F12/E12</f>
        <v>0.44452042707138445</v>
      </c>
      <c r="H12" s="15"/>
    </row>
    <row r="13" spans="1:8" ht="15.7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109</v>
      </c>
      <c r="B15" s="13"/>
      <c r="C15" s="14"/>
      <c r="D15" s="73">
        <v>8</v>
      </c>
      <c r="E15" s="74">
        <f>1634114+96060</f>
        <v>1730174</v>
      </c>
      <c r="F15" s="74">
        <f>397096.5-35499</f>
        <v>361597.5</v>
      </c>
      <c r="G15" s="104">
        <f>F15/E15</f>
        <v>0.20899487565990474</v>
      </c>
      <c r="H15" s="15"/>
    </row>
    <row r="16" spans="1:8" ht="15.75">
      <c r="A16" s="93" t="s">
        <v>104</v>
      </c>
      <c r="B16" s="13"/>
      <c r="C16" s="14"/>
      <c r="D16" s="73">
        <v>4</v>
      </c>
      <c r="E16" s="74">
        <v>610203</v>
      </c>
      <c r="F16" s="74">
        <v>188305</v>
      </c>
      <c r="G16" s="104">
        <f>F16/E16</f>
        <v>0.3085940252670013</v>
      </c>
      <c r="H16" s="15"/>
    </row>
    <row r="17" spans="1:8" ht="15.7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.75">
      <c r="A18" s="70" t="s">
        <v>115</v>
      </c>
      <c r="B18" s="13"/>
      <c r="C18" s="14"/>
      <c r="D18" s="73"/>
      <c r="E18" s="74"/>
      <c r="F18" s="74"/>
      <c r="G18" s="104"/>
      <c r="H18" s="15"/>
    </row>
    <row r="19" spans="1:8" ht="15.75">
      <c r="A19" s="70" t="s">
        <v>14</v>
      </c>
      <c r="B19" s="13"/>
      <c r="C19" s="14"/>
      <c r="D19" s="73">
        <v>1</v>
      </c>
      <c r="E19" s="74">
        <v>92949</v>
      </c>
      <c r="F19" s="74">
        <v>72038</v>
      </c>
      <c r="G19" s="104">
        <f>F19/E19</f>
        <v>0.7750271654348083</v>
      </c>
      <c r="H19" s="15"/>
    </row>
    <row r="20" spans="1:8" ht="15.75">
      <c r="A20" s="93" t="s">
        <v>15</v>
      </c>
      <c r="B20" s="13"/>
      <c r="C20" s="14"/>
      <c r="D20" s="73">
        <v>1</v>
      </c>
      <c r="E20" s="74">
        <v>1034578</v>
      </c>
      <c r="F20" s="74">
        <v>170066</v>
      </c>
      <c r="G20" s="104">
        <f>F20/E20</f>
        <v>0.16438199923060418</v>
      </c>
      <c r="H20" s="15"/>
    </row>
    <row r="21" spans="1:8" ht="15.7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.7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116</v>
      </c>
      <c r="B23" s="13"/>
      <c r="C23" s="14"/>
      <c r="D23" s="73"/>
      <c r="E23" s="74"/>
      <c r="F23" s="74"/>
      <c r="G23" s="104"/>
      <c r="H23" s="15"/>
    </row>
    <row r="24" spans="1:8" ht="15.7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74">
        <v>821070</v>
      </c>
      <c r="F25" s="74">
        <v>170345</v>
      </c>
      <c r="G25" s="104">
        <f>F25/E25</f>
        <v>0.2074670856321629</v>
      </c>
      <c r="H25" s="15"/>
    </row>
    <row r="26" spans="1:8" ht="15.75">
      <c r="A26" s="94" t="s">
        <v>21</v>
      </c>
      <c r="B26" s="13"/>
      <c r="C26" s="14"/>
      <c r="D26" s="73">
        <v>9</v>
      </c>
      <c r="E26" s="74">
        <v>114731</v>
      </c>
      <c r="F26" s="74">
        <v>114731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21420</v>
      </c>
      <c r="F28" s="74">
        <v>9420</v>
      </c>
      <c r="G28" s="104">
        <f>F28/E28</f>
        <v>0.43977591036414565</v>
      </c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119305</v>
      </c>
      <c r="F29" s="74">
        <v>25330.28</v>
      </c>
      <c r="G29" s="104">
        <f aca="true" t="shared" si="0" ref="G29:G34">F29/E29</f>
        <v>0.21231532626461588</v>
      </c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111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>
        <v>1</v>
      </c>
      <c r="E33" s="74">
        <v>323823</v>
      </c>
      <c r="F33" s="74">
        <v>94015</v>
      </c>
      <c r="G33" s="104">
        <f t="shared" si="0"/>
        <v>0.29032835839331983</v>
      </c>
      <c r="H33" s="15"/>
    </row>
    <row r="34" spans="1:8" ht="15.75">
      <c r="A34" s="70" t="s">
        <v>76</v>
      </c>
      <c r="B34" s="13"/>
      <c r="C34" s="14"/>
      <c r="D34" s="73">
        <v>2</v>
      </c>
      <c r="E34" s="74">
        <v>767966</v>
      </c>
      <c r="F34" s="74">
        <v>51304.5</v>
      </c>
      <c r="G34" s="104">
        <f t="shared" si="0"/>
        <v>0.06680569191865265</v>
      </c>
      <c r="H34" s="15"/>
    </row>
    <row r="35" spans="1:8" ht="15">
      <c r="A35" s="16" t="s">
        <v>28</v>
      </c>
      <c r="B35" s="13"/>
      <c r="C35" s="14"/>
      <c r="D35" s="77"/>
      <c r="E35" s="95">
        <v>24550</v>
      </c>
      <c r="F35" s="74">
        <v>4910</v>
      </c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34</v>
      </c>
      <c r="E39" s="82">
        <f>SUM(E9:E38)</f>
        <v>5823111</v>
      </c>
      <c r="F39" s="82">
        <f>SUM(F9:F38)</f>
        <v>1290058.78</v>
      </c>
      <c r="G39" s="106">
        <f>F39/E39</f>
        <v>0.22154116244735847</v>
      </c>
      <c r="H39" s="15"/>
    </row>
    <row r="40" spans="1:8" ht="15.75">
      <c r="A40" s="120"/>
      <c r="B40" s="121"/>
      <c r="C40" s="22"/>
      <c r="D40" s="122"/>
      <c r="E40" s="123"/>
      <c r="F40" s="123"/>
      <c r="G40" s="124"/>
      <c r="H40" s="2"/>
    </row>
    <row r="41" spans="1:8" ht="18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>
      <c r="A42" s="26"/>
      <c r="B42" s="26"/>
      <c r="C42" s="14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.7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.75">
      <c r="A44" s="27" t="s">
        <v>33</v>
      </c>
      <c r="B44" s="28"/>
      <c r="C44" s="14"/>
      <c r="D44" s="73">
        <v>39</v>
      </c>
      <c r="E44" s="111">
        <v>5541125.7</v>
      </c>
      <c r="F44" s="74">
        <v>307989.95</v>
      </c>
      <c r="G44" s="104">
        <f>1-(+F44/E44)</f>
        <v>0.9444174403045937</v>
      </c>
      <c r="H44" s="15"/>
    </row>
    <row r="45" spans="1:8" ht="15.75">
      <c r="A45" s="27" t="s">
        <v>34</v>
      </c>
      <c r="B45" s="28"/>
      <c r="C45" s="14"/>
      <c r="D45" s="73">
        <v>12</v>
      </c>
      <c r="E45" s="111">
        <v>4517565.7</v>
      </c>
      <c r="F45" s="74">
        <v>576655.04</v>
      </c>
      <c r="G45" s="104">
        <f>1-(+F45/E45)</f>
        <v>0.8723527053519111</v>
      </c>
      <c r="H45" s="15"/>
    </row>
    <row r="46" spans="1:8" ht="15.75">
      <c r="A46" s="27" t="s">
        <v>35</v>
      </c>
      <c r="B46" s="28"/>
      <c r="C46" s="14"/>
      <c r="D46" s="73">
        <v>86</v>
      </c>
      <c r="E46" s="111">
        <v>5482051.75</v>
      </c>
      <c r="F46" s="74">
        <v>357225.09</v>
      </c>
      <c r="G46" s="104">
        <f>1-(+F46/E46)</f>
        <v>0.9348373371338569</v>
      </c>
      <c r="H46" s="15"/>
    </row>
    <row r="47" spans="1:8" ht="15.75">
      <c r="A47" s="27" t="s">
        <v>36</v>
      </c>
      <c r="B47" s="28"/>
      <c r="C47" s="14"/>
      <c r="D47" s="73">
        <v>5</v>
      </c>
      <c r="E47" s="111">
        <v>2249687</v>
      </c>
      <c r="F47" s="74">
        <v>119719.5</v>
      </c>
      <c r="G47" s="104">
        <f>1-(+F47/E47)</f>
        <v>0.9467839303867605</v>
      </c>
      <c r="H47" s="15"/>
    </row>
    <row r="48" spans="1:8" ht="15.75">
      <c r="A48" s="27" t="s">
        <v>37</v>
      </c>
      <c r="B48" s="28"/>
      <c r="C48" s="14"/>
      <c r="D48" s="73">
        <v>78</v>
      </c>
      <c r="E48" s="111">
        <v>15277819.99</v>
      </c>
      <c r="F48" s="74">
        <v>1249420.32</v>
      </c>
      <c r="G48" s="104">
        <f aca="true" t="shared" si="1" ref="G48:G54">1-(+F48/E48)</f>
        <v>0.9182199868294167</v>
      </c>
      <c r="H48" s="15"/>
    </row>
    <row r="49" spans="1:8" ht="15.75">
      <c r="A49" s="27" t="s">
        <v>38</v>
      </c>
      <c r="B49" s="28"/>
      <c r="C49" s="14"/>
      <c r="D49" s="73">
        <v>3</v>
      </c>
      <c r="E49" s="111">
        <v>527696</v>
      </c>
      <c r="F49" s="74">
        <v>19432.33</v>
      </c>
      <c r="G49" s="104">
        <f t="shared" si="1"/>
        <v>0.9631751425062915</v>
      </c>
      <c r="H49" s="2"/>
    </row>
    <row r="50" spans="1:8" ht="15.75">
      <c r="A50" s="27" t="s">
        <v>39</v>
      </c>
      <c r="B50" s="28"/>
      <c r="C50" s="21"/>
      <c r="D50" s="73">
        <v>10</v>
      </c>
      <c r="E50" s="111">
        <v>1401520</v>
      </c>
      <c r="F50" s="74">
        <v>117272.74</v>
      </c>
      <c r="G50" s="104">
        <f t="shared" si="1"/>
        <v>0.916324604714881</v>
      </c>
      <c r="H50" s="2"/>
    </row>
    <row r="51" spans="1:8" ht="15.7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>
      <c r="A52" s="54" t="s">
        <v>41</v>
      </c>
      <c r="B52" s="28"/>
      <c r="C52" s="36"/>
      <c r="D52" s="73">
        <v>3</v>
      </c>
      <c r="E52" s="111">
        <v>270150</v>
      </c>
      <c r="F52" s="74">
        <v>-17535.57</v>
      </c>
      <c r="G52" s="104">
        <f t="shared" si="1"/>
        <v>1.0649104941699057</v>
      </c>
      <c r="H52" s="2"/>
    </row>
    <row r="53" spans="1:8" ht="18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>
      <c r="A54" s="27" t="s">
        <v>99</v>
      </c>
      <c r="B54" s="28"/>
      <c r="C54" s="40"/>
      <c r="D54" s="73">
        <v>802</v>
      </c>
      <c r="E54" s="111">
        <v>75065322.08</v>
      </c>
      <c r="F54" s="74">
        <v>9051467.77</v>
      </c>
      <c r="G54" s="104">
        <f t="shared" si="1"/>
        <v>0.8794187846106422</v>
      </c>
      <c r="H54" s="2"/>
    </row>
    <row r="55" spans="1:8" ht="15.7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>
      <c r="A58" s="16" t="s">
        <v>44</v>
      </c>
      <c r="B58" s="28"/>
      <c r="C58" s="39"/>
      <c r="D58" s="77"/>
      <c r="E58" s="95"/>
      <c r="F58" s="74">
        <v>-15839.43</v>
      </c>
      <c r="G58" s="105"/>
      <c r="H58" s="2"/>
    </row>
    <row r="59" spans="1:8" ht="18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>
      <c r="A60" s="32"/>
      <c r="B60" s="18"/>
      <c r="C60" s="39"/>
      <c r="D60" s="77"/>
      <c r="E60" s="80"/>
      <c r="F60" s="80"/>
      <c r="G60" s="105"/>
      <c r="H60" s="2"/>
    </row>
    <row r="61" spans="1:8" ht="18">
      <c r="A61" s="20" t="s">
        <v>45</v>
      </c>
      <c r="B61" s="20"/>
      <c r="C61" s="39"/>
      <c r="D61" s="81">
        <f>SUM(D44:D57)</f>
        <v>1038</v>
      </c>
      <c r="E61" s="82">
        <f>SUM(E44:E60)</f>
        <v>110332938.22</v>
      </c>
      <c r="F61" s="82">
        <f>SUM(F44:F60)</f>
        <v>11765807.74</v>
      </c>
      <c r="G61" s="110">
        <f>1-(+F61/E61)</f>
        <v>0.893360877270037</v>
      </c>
      <c r="H61" s="2"/>
    </row>
    <row r="62" spans="1:8" ht="18">
      <c r="A62" s="33"/>
      <c r="B62" s="33"/>
      <c r="C62" s="39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9"/>
      <c r="D63" s="36"/>
      <c r="E63" s="36"/>
      <c r="F63" s="37">
        <f>F61+F39</f>
        <v>13055866.52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A9" sqref="A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>
        <v>7</v>
      </c>
      <c r="E9" s="99">
        <v>911021</v>
      </c>
      <c r="F9" s="74">
        <v>278693.5</v>
      </c>
      <c r="G9" s="104">
        <f>+F9/E9</f>
        <v>0.3059133653340593</v>
      </c>
      <c r="H9" s="15"/>
    </row>
    <row r="10" spans="1:8" ht="15.75">
      <c r="A10" s="93" t="s">
        <v>146</v>
      </c>
      <c r="B10" s="13"/>
      <c r="C10" s="14"/>
      <c r="D10" s="73"/>
      <c r="E10" s="99"/>
      <c r="F10" s="74"/>
      <c r="G10" s="104"/>
      <c r="H10" s="15"/>
    </row>
    <row r="11" spans="1:8" ht="15.75">
      <c r="A11" s="93" t="s">
        <v>11</v>
      </c>
      <c r="B11" s="13"/>
      <c r="C11" s="14"/>
      <c r="D11" s="73">
        <v>2</v>
      </c>
      <c r="E11" s="99">
        <v>227175</v>
      </c>
      <c r="F11" s="74">
        <v>64501</v>
      </c>
      <c r="G11" s="104">
        <f>F11/E11</f>
        <v>0.2839264883900077</v>
      </c>
      <c r="H11" s="15"/>
    </row>
    <row r="12" spans="1:8" ht="15.7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115</v>
      </c>
      <c r="B13" s="13"/>
      <c r="C13" s="14"/>
      <c r="D13" s="73"/>
      <c r="E13" s="99"/>
      <c r="F13" s="74"/>
      <c r="G13" s="104"/>
      <c r="H13" s="15"/>
    </row>
    <row r="14" spans="1:8" ht="15.7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>
      <c r="A15" s="93" t="s">
        <v>106</v>
      </c>
      <c r="B15" s="13"/>
      <c r="C15" s="14"/>
      <c r="D15" s="73">
        <v>1</v>
      </c>
      <c r="E15" s="99">
        <v>210280</v>
      </c>
      <c r="F15" s="74">
        <v>60686.5</v>
      </c>
      <c r="G15" s="104">
        <f>F15/E15</f>
        <v>0.28859853528628493</v>
      </c>
      <c r="H15" s="15"/>
    </row>
    <row r="16" spans="1:8" ht="15.75">
      <c r="A16" s="93" t="s">
        <v>123</v>
      </c>
      <c r="B16" s="13"/>
      <c r="C16" s="14"/>
      <c r="D16" s="73"/>
      <c r="E16" s="99"/>
      <c r="F16" s="74"/>
      <c r="G16" s="104"/>
      <c r="H16" s="15"/>
    </row>
    <row r="17" spans="1:8" ht="15.7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598156</v>
      </c>
      <c r="F18" s="74">
        <v>129324</v>
      </c>
      <c r="G18" s="104">
        <f>F18/E18</f>
        <v>0.21620446839954793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>
      <c r="A21" s="93" t="s">
        <v>111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56</v>
      </c>
      <c r="B22" s="13"/>
      <c r="C22" s="14"/>
      <c r="D22" s="73">
        <v>1</v>
      </c>
      <c r="E22" s="99">
        <v>197083</v>
      </c>
      <c r="F22" s="74">
        <v>70220</v>
      </c>
      <c r="G22" s="104">
        <f>F22/E22</f>
        <v>0.3562965857024705</v>
      </c>
      <c r="H22" s="15"/>
    </row>
    <row r="23" spans="1:8" ht="15.7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39864</v>
      </c>
      <c r="F29" s="74">
        <v>10776</v>
      </c>
      <c r="G29" s="104">
        <f>F29/E29</f>
        <v>0.27031908488862133</v>
      </c>
      <c r="H29" s="15"/>
    </row>
    <row r="30" spans="1:8" ht="15.75">
      <c r="A30" s="70" t="s">
        <v>25</v>
      </c>
      <c r="B30" s="13"/>
      <c r="C30" s="14"/>
      <c r="D30" s="73">
        <v>1</v>
      </c>
      <c r="E30" s="74">
        <v>147013</v>
      </c>
      <c r="F30" s="74">
        <v>41181</v>
      </c>
      <c r="G30" s="104">
        <f>F30/E30</f>
        <v>0.2801180847952222</v>
      </c>
      <c r="H30" s="15"/>
    </row>
    <row r="31" spans="1:8" ht="15.7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119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157</v>
      </c>
      <c r="B33" s="13"/>
      <c r="C33" s="14"/>
      <c r="D33" s="73">
        <v>1</v>
      </c>
      <c r="E33" s="74">
        <v>54345</v>
      </c>
      <c r="F33" s="74">
        <v>16554.5</v>
      </c>
      <c r="G33" s="104">
        <f>F33/E33</f>
        <v>0.3046186401692888</v>
      </c>
      <c r="H33" s="15"/>
    </row>
    <row r="34" spans="1:8" ht="15.75">
      <c r="A34" s="70" t="s">
        <v>27</v>
      </c>
      <c r="B34" s="13"/>
      <c r="C34" s="14"/>
      <c r="D34" s="73">
        <v>1</v>
      </c>
      <c r="E34" s="74">
        <v>156649</v>
      </c>
      <c r="F34" s="74">
        <v>64117.5</v>
      </c>
      <c r="G34" s="104">
        <f>+F34/E34</f>
        <v>0.40930679417040644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16</v>
      </c>
      <c r="E39" s="82">
        <f>SUM(E9:E38)</f>
        <v>2541586</v>
      </c>
      <c r="F39" s="82">
        <f>SUM(F9:F38)</f>
        <v>736054</v>
      </c>
      <c r="G39" s="106">
        <f>F39/E39</f>
        <v>0.2896042077663317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19</v>
      </c>
      <c r="E44" s="74">
        <v>2455079.7</v>
      </c>
      <c r="F44" s="74">
        <v>137674.9</v>
      </c>
      <c r="G44" s="75">
        <f aca="true" t="shared" si="0" ref="G44:G51">1-(+F44/E44)</f>
        <v>0.9439224315202476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99</v>
      </c>
      <c r="E46" s="74">
        <v>5989177.25</v>
      </c>
      <c r="F46" s="74">
        <v>452767.62</v>
      </c>
      <c r="G46" s="75">
        <f t="shared" si="0"/>
        <v>0.9244023676206945</v>
      </c>
      <c r="H46" s="15"/>
    </row>
    <row r="47" spans="1:8" ht="15.75">
      <c r="A47" s="27" t="s">
        <v>36</v>
      </c>
      <c r="B47" s="28"/>
      <c r="C47" s="14"/>
      <c r="D47" s="73">
        <v>32</v>
      </c>
      <c r="E47" s="74">
        <v>2279977</v>
      </c>
      <c r="F47" s="74">
        <v>120480.27</v>
      </c>
      <c r="G47" s="75">
        <f t="shared" si="0"/>
        <v>0.9471572432528924</v>
      </c>
      <c r="H47" s="15"/>
    </row>
    <row r="48" spans="1:8" ht="15.75">
      <c r="A48" s="27" t="s">
        <v>37</v>
      </c>
      <c r="B48" s="28"/>
      <c r="C48" s="14"/>
      <c r="D48" s="73">
        <v>76</v>
      </c>
      <c r="E48" s="74">
        <v>6730010</v>
      </c>
      <c r="F48" s="74">
        <v>493631.11</v>
      </c>
      <c r="G48" s="75">
        <f t="shared" si="0"/>
        <v>0.9266522471734812</v>
      </c>
      <c r="H48" s="15"/>
    </row>
    <row r="49" spans="1:8" ht="15.75">
      <c r="A49" s="27" t="s">
        <v>38</v>
      </c>
      <c r="B49" s="28"/>
      <c r="C49" s="14"/>
      <c r="D49" s="73">
        <v>6</v>
      </c>
      <c r="E49" s="74">
        <v>1101637</v>
      </c>
      <c r="F49" s="74">
        <v>41507</v>
      </c>
      <c r="G49" s="75">
        <f t="shared" si="0"/>
        <v>0.9623224347039905</v>
      </c>
      <c r="H49" s="15"/>
    </row>
    <row r="50" spans="1:8" ht="15.75">
      <c r="A50" s="27" t="s">
        <v>39</v>
      </c>
      <c r="B50" s="28"/>
      <c r="C50" s="14"/>
      <c r="D50" s="73">
        <v>6</v>
      </c>
      <c r="E50" s="74">
        <v>2087400</v>
      </c>
      <c r="F50" s="74">
        <v>217699.31</v>
      </c>
      <c r="G50" s="75">
        <f t="shared" si="0"/>
        <v>0.8957079093609275</v>
      </c>
      <c r="H50" s="15"/>
    </row>
    <row r="51" spans="1:8" ht="15.75">
      <c r="A51" s="27" t="s">
        <v>40</v>
      </c>
      <c r="B51" s="28"/>
      <c r="C51" s="14"/>
      <c r="D51" s="73">
        <v>1</v>
      </c>
      <c r="E51" s="74">
        <v>486830</v>
      </c>
      <c r="F51" s="74">
        <v>27210</v>
      </c>
      <c r="G51" s="75">
        <f t="shared" si="0"/>
        <v>0.9441077994371752</v>
      </c>
      <c r="H51" s="15"/>
    </row>
    <row r="52" spans="1:8" ht="15.75">
      <c r="A52" s="27" t="s">
        <v>41</v>
      </c>
      <c r="B52" s="28"/>
      <c r="C52" s="14"/>
      <c r="D52" s="73">
        <v>1</v>
      </c>
      <c r="E52" s="74">
        <v>1204125</v>
      </c>
      <c r="F52" s="74">
        <v>-37725</v>
      </c>
      <c r="G52" s="75">
        <f>1-(+F52/E52)</f>
        <v>1.0313298037994394</v>
      </c>
      <c r="H52" s="15"/>
    </row>
    <row r="53" spans="1:8" ht="15.75">
      <c r="A53" s="29" t="s">
        <v>61</v>
      </c>
      <c r="B53" s="30"/>
      <c r="C53" s="14"/>
      <c r="D53" s="73">
        <v>590</v>
      </c>
      <c r="E53" s="74">
        <v>45462650.13</v>
      </c>
      <c r="F53" s="74">
        <v>5209669.31</v>
      </c>
      <c r="G53" s="75">
        <f>1-(+F53/E53)</f>
        <v>0.88540770731352</v>
      </c>
      <c r="H53" s="15"/>
    </row>
    <row r="54" spans="1:8" ht="15.7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>
      <c r="A59" s="32"/>
      <c r="B59" s="18"/>
      <c r="C59" s="33"/>
      <c r="D59" s="77"/>
      <c r="E59" s="80"/>
      <c r="F59" s="80"/>
      <c r="G59" s="79"/>
      <c r="H59" s="2"/>
    </row>
    <row r="60" spans="1:8" ht="18">
      <c r="A60" s="20" t="s">
        <v>45</v>
      </c>
      <c r="B60" s="20"/>
      <c r="C60" s="36"/>
      <c r="D60" s="81">
        <f>SUM(D44:D56)</f>
        <v>830</v>
      </c>
      <c r="E60" s="82">
        <f>SUM(E44:E59)</f>
        <v>67796886.08</v>
      </c>
      <c r="F60" s="82">
        <f>SUM(F44:F59)</f>
        <v>6662914.52</v>
      </c>
      <c r="G60" s="83">
        <f>1-(+F60/E60)</f>
        <v>0.9017224107883393</v>
      </c>
      <c r="H60" s="2"/>
    </row>
    <row r="61" spans="1:8" ht="18">
      <c r="A61" s="33"/>
      <c r="B61" s="39"/>
      <c r="C61" s="39"/>
      <c r="D61" s="91"/>
      <c r="E61" s="92"/>
      <c r="F61" s="34"/>
      <c r="G61" s="34"/>
      <c r="H61" s="2"/>
    </row>
    <row r="62" spans="1:8" ht="18">
      <c r="A62" s="35" t="s">
        <v>46</v>
      </c>
      <c r="B62" s="40"/>
      <c r="C62" s="40"/>
      <c r="D62" s="36"/>
      <c r="E62" s="36"/>
      <c r="F62" s="37">
        <f>F60+F39</f>
        <v>7398968.52</v>
      </c>
      <c r="G62" s="36"/>
      <c r="H62" s="2"/>
    </row>
    <row r="63" spans="1:8" ht="18">
      <c r="A63" s="35"/>
      <c r="B63" s="40"/>
      <c r="C63" s="40"/>
      <c r="D63" s="36"/>
      <c r="E63" s="36"/>
      <c r="F63" s="41"/>
      <c r="G63" s="40"/>
      <c r="H63" s="2"/>
    </row>
    <row r="64" spans="1:8" ht="15.7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>
      <c r="A66" s="4"/>
      <c r="B66" s="39"/>
      <c r="C66" s="39"/>
      <c r="D66" s="39"/>
      <c r="E66" s="39"/>
      <c r="F66" s="37"/>
      <c r="G66" s="39"/>
      <c r="H66" s="2"/>
    </row>
    <row r="67" ht="15">
      <c r="A67" s="42" t="s">
        <v>50</v>
      </c>
    </row>
    <row r="69" spans="1:4" ht="18">
      <c r="A69" s="116"/>
      <c r="B69" s="117"/>
      <c r="C69" s="117"/>
      <c r="D69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25</v>
      </c>
      <c r="B17" s="13"/>
      <c r="C17" s="14"/>
      <c r="D17" s="73">
        <v>1</v>
      </c>
      <c r="E17" s="74">
        <v>166745</v>
      </c>
      <c r="F17" s="74">
        <v>60168</v>
      </c>
      <c r="G17" s="75">
        <f>F17/E17</f>
        <v>0.36083840594920386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110494</v>
      </c>
      <c r="F18" s="74">
        <v>22310</v>
      </c>
      <c r="G18" s="75">
        <f>F18/E18</f>
        <v>0.20191141600448892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119</v>
      </c>
      <c r="B33" s="13"/>
      <c r="C33" s="14"/>
      <c r="D33" s="73">
        <v>3</v>
      </c>
      <c r="E33" s="74">
        <v>324378</v>
      </c>
      <c r="F33" s="74">
        <v>97170</v>
      </c>
      <c r="G33" s="75">
        <f>F33/E33</f>
        <v>0.2995579231637164</v>
      </c>
      <c r="H33" s="15"/>
    </row>
    <row r="34" spans="1:8" ht="15.75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5</v>
      </c>
      <c r="E39" s="82">
        <f>SUM(E9:E38)</f>
        <v>601617</v>
      </c>
      <c r="F39" s="82">
        <f>SUM(F9:F38)</f>
        <v>179648</v>
      </c>
      <c r="G39" s="83">
        <f>F39/E39</f>
        <v>0.298608583201605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28</v>
      </c>
      <c r="E44" s="74">
        <v>1994881.95</v>
      </c>
      <c r="F44" s="74">
        <v>131513.12</v>
      </c>
      <c r="G44" s="75">
        <f>1-(+F44/E44)</f>
        <v>0.9340747356002694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48</v>
      </c>
      <c r="E46" s="74">
        <v>2118220</v>
      </c>
      <c r="F46" s="74">
        <v>184331.24</v>
      </c>
      <c r="G46" s="75">
        <f>1-(+F46/E46)</f>
        <v>0.9129782364438066</v>
      </c>
      <c r="H46" s="15"/>
    </row>
    <row r="47" spans="1:8" ht="15.75">
      <c r="A47" s="27" t="s">
        <v>36</v>
      </c>
      <c r="B47" s="28"/>
      <c r="C47" s="14"/>
      <c r="D47" s="73">
        <v>4</v>
      </c>
      <c r="E47" s="74">
        <v>494731</v>
      </c>
      <c r="F47" s="74">
        <v>22733.5</v>
      </c>
      <c r="G47" s="75">
        <f>1-(+F47/E47)</f>
        <v>0.9540487658950015</v>
      </c>
      <c r="H47" s="15"/>
    </row>
    <row r="48" spans="1:8" ht="15.75">
      <c r="A48" s="27" t="s">
        <v>37</v>
      </c>
      <c r="B48" s="28"/>
      <c r="C48" s="14"/>
      <c r="D48" s="73">
        <v>34</v>
      </c>
      <c r="E48" s="74">
        <v>2866142.74</v>
      </c>
      <c r="F48" s="74">
        <v>243078.1</v>
      </c>
      <c r="G48" s="75">
        <f>1-(+F48/E48)</f>
        <v>0.9151898136099111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150620</v>
      </c>
      <c r="F50" s="74">
        <v>17855</v>
      </c>
      <c r="G50" s="75">
        <f>1-(+F50/E50)</f>
        <v>0.8814566458637632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61</v>
      </c>
      <c r="B53" s="30"/>
      <c r="C53" s="14"/>
      <c r="D53" s="112">
        <v>335</v>
      </c>
      <c r="E53" s="113">
        <v>26955963.91</v>
      </c>
      <c r="F53" s="113">
        <v>3155364.33</v>
      </c>
      <c r="G53" s="75">
        <f>1-(+F53/E53)</f>
        <v>0.8829437396290089</v>
      </c>
      <c r="H53" s="15"/>
    </row>
    <row r="54" spans="1:8" ht="15.7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452</v>
      </c>
      <c r="E60" s="82">
        <f>SUM(E44:E59)</f>
        <v>34580559.6</v>
      </c>
      <c r="F60" s="82">
        <f>SUM(F44:F59)</f>
        <v>3754875.29</v>
      </c>
      <c r="G60" s="83">
        <f>1-(F60/E60)</f>
        <v>0.8914165839583463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3934523.29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8">
      <c r="A70" s="116"/>
      <c r="B70" s="117"/>
      <c r="C70" s="117"/>
      <c r="D70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3.2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DECEMBER 2022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3.25">
      <c r="A5" s="21"/>
      <c r="B5" s="60"/>
      <c r="C5" s="60"/>
      <c r="D5" s="61" t="s">
        <v>145</v>
      </c>
      <c r="E5" s="62"/>
      <c r="F5" s="8"/>
      <c r="G5" s="5"/>
      <c r="H5" s="63"/>
    </row>
    <row r="6" spans="1:8" ht="18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>
      <c r="A15" s="93" t="s">
        <v>25</v>
      </c>
      <c r="B15" s="13"/>
      <c r="C15" s="14"/>
      <c r="D15" s="73">
        <v>3</v>
      </c>
      <c r="E15" s="74">
        <v>610991</v>
      </c>
      <c r="F15" s="74">
        <v>101858</v>
      </c>
      <c r="G15" s="75">
        <f>F15/E15</f>
        <v>0.16670949326585827</v>
      </c>
      <c r="H15" s="66"/>
    </row>
    <row r="16" spans="1:8" ht="15.7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>
      <c r="A19" s="93" t="s">
        <v>16</v>
      </c>
      <c r="B19" s="13"/>
      <c r="C19" s="14"/>
      <c r="D19" s="73">
        <v>1</v>
      </c>
      <c r="E19" s="74">
        <v>448477</v>
      </c>
      <c r="F19" s="74">
        <v>151390</v>
      </c>
      <c r="G19" s="75">
        <f>F19/E19</f>
        <v>0.33756469116587917</v>
      </c>
      <c r="H19" s="66"/>
    </row>
    <row r="20" spans="1:8" ht="15.7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>
      <c r="A24" s="93" t="s">
        <v>18</v>
      </c>
      <c r="B24" s="13"/>
      <c r="C24" s="14"/>
      <c r="D24" s="73">
        <v>2</v>
      </c>
      <c r="E24" s="74">
        <v>378306</v>
      </c>
      <c r="F24" s="74">
        <v>17089.5</v>
      </c>
      <c r="G24" s="75">
        <f>F24/E24</f>
        <v>0.045173748235555346</v>
      </c>
      <c r="H24" s="66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>
      <c r="A26" s="94" t="s">
        <v>21</v>
      </c>
      <c r="B26" s="13"/>
      <c r="C26" s="14"/>
      <c r="D26" s="73">
        <v>4</v>
      </c>
      <c r="E26" s="74">
        <v>17361</v>
      </c>
      <c r="F26" s="74">
        <v>17361</v>
      </c>
      <c r="G26" s="75">
        <f>F26/E26</f>
        <v>1</v>
      </c>
      <c r="H26" s="66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>
      <c r="A29" s="70" t="s">
        <v>94</v>
      </c>
      <c r="B29" s="13"/>
      <c r="C29" s="14"/>
      <c r="D29" s="73">
        <v>1</v>
      </c>
      <c r="E29" s="74">
        <v>108170</v>
      </c>
      <c r="F29" s="74">
        <v>44255</v>
      </c>
      <c r="G29" s="75">
        <f>F29/E29</f>
        <v>0.4091245262087455</v>
      </c>
      <c r="H29" s="66"/>
    </row>
    <row r="30" spans="1:8" ht="15.75">
      <c r="A30" s="70" t="s">
        <v>119</v>
      </c>
      <c r="B30" s="13"/>
      <c r="C30" s="14"/>
      <c r="D30" s="73">
        <v>11</v>
      </c>
      <c r="E30" s="74">
        <v>1159372</v>
      </c>
      <c r="F30" s="74">
        <v>274306.5</v>
      </c>
      <c r="G30" s="75">
        <f>F30/E30</f>
        <v>0.23659921060712177</v>
      </c>
      <c r="H30" s="66"/>
    </row>
    <row r="31" spans="1:8" ht="15.75">
      <c r="A31" s="70" t="s">
        <v>126</v>
      </c>
      <c r="B31" s="13"/>
      <c r="C31" s="14"/>
      <c r="D31" s="73"/>
      <c r="E31" s="74"/>
      <c r="F31" s="74"/>
      <c r="G31" s="75"/>
      <c r="H31" s="66"/>
    </row>
    <row r="32" spans="1:8" ht="15.7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>
      <c r="A34" s="70" t="s">
        <v>129</v>
      </c>
      <c r="B34" s="13"/>
      <c r="C34" s="14"/>
      <c r="D34" s="73">
        <v>1</v>
      </c>
      <c r="E34" s="74">
        <v>109939</v>
      </c>
      <c r="F34" s="74">
        <v>15529.5</v>
      </c>
      <c r="G34" s="75">
        <f>F34/E34</f>
        <v>0.1412556053811659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.75">
      <c r="A39" s="19" t="s">
        <v>31</v>
      </c>
      <c r="B39" s="20"/>
      <c r="C39" s="21"/>
      <c r="D39" s="81">
        <f>SUM(D9:D38)</f>
        <v>23</v>
      </c>
      <c r="E39" s="82">
        <f>SUM(E9:E38)</f>
        <v>2832616</v>
      </c>
      <c r="F39" s="82">
        <f>SUM(F9:F38)</f>
        <v>621789.5</v>
      </c>
      <c r="G39" s="83">
        <f>F39/E39</f>
        <v>0.219510692589465</v>
      </c>
      <c r="H39" s="67"/>
    </row>
    <row r="40" spans="1:8" ht="15.75">
      <c r="A40" s="22"/>
      <c r="B40" s="22"/>
      <c r="C40" s="22"/>
      <c r="D40" s="84"/>
      <c r="E40" s="85"/>
      <c r="F40" s="86"/>
      <c r="G40" s="86"/>
      <c r="H40" s="68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68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68"/>
    </row>
    <row r="44" spans="1:8" ht="15.75">
      <c r="A44" s="27" t="s">
        <v>33</v>
      </c>
      <c r="B44" s="28"/>
      <c r="C44" s="14"/>
      <c r="D44" s="73">
        <v>32</v>
      </c>
      <c r="E44" s="74">
        <v>439960.5</v>
      </c>
      <c r="F44" s="74">
        <v>40824.5</v>
      </c>
      <c r="G44" s="75">
        <f>1-(+F44/E44)</f>
        <v>0.9072087153278533</v>
      </c>
      <c r="H44" s="66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>
      <c r="A46" s="27" t="s">
        <v>35</v>
      </c>
      <c r="B46" s="28"/>
      <c r="C46" s="14"/>
      <c r="D46" s="73">
        <v>91</v>
      </c>
      <c r="E46" s="74">
        <v>3483462.5</v>
      </c>
      <c r="F46" s="74">
        <v>279376.01</v>
      </c>
      <c r="G46" s="75">
        <f aca="true" t="shared" si="0" ref="G46:G52">1-(+F46/E46)</f>
        <v>0.9197993347136649</v>
      </c>
      <c r="H46" s="66"/>
    </row>
    <row r="47" spans="1:8" ht="15.75">
      <c r="A47" s="27" t="s">
        <v>36</v>
      </c>
      <c r="B47" s="28"/>
      <c r="C47" s="14"/>
      <c r="D47" s="73">
        <v>8</v>
      </c>
      <c r="E47" s="74">
        <v>1297261.25</v>
      </c>
      <c r="F47" s="74">
        <v>71212.75</v>
      </c>
      <c r="G47" s="75">
        <f t="shared" si="0"/>
        <v>0.9451053132127395</v>
      </c>
      <c r="H47" s="66"/>
    </row>
    <row r="48" spans="1:8" ht="15.75">
      <c r="A48" s="27" t="s">
        <v>37</v>
      </c>
      <c r="B48" s="28"/>
      <c r="C48" s="14"/>
      <c r="D48" s="73">
        <v>91</v>
      </c>
      <c r="E48" s="74">
        <v>4676793</v>
      </c>
      <c r="F48" s="74">
        <v>454383.51</v>
      </c>
      <c r="G48" s="75">
        <f t="shared" si="0"/>
        <v>0.9028429289044865</v>
      </c>
      <c r="H48" s="66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>
      <c r="A50" s="27" t="s">
        <v>39</v>
      </c>
      <c r="B50" s="28"/>
      <c r="C50" s="14"/>
      <c r="D50" s="73">
        <v>9</v>
      </c>
      <c r="E50" s="74">
        <v>1593180</v>
      </c>
      <c r="F50" s="74">
        <v>108339.2</v>
      </c>
      <c r="G50" s="75">
        <f t="shared" si="0"/>
        <v>0.9319981420806186</v>
      </c>
      <c r="H50" s="66"/>
    </row>
    <row r="51" spans="1:8" ht="15.75">
      <c r="A51" s="27" t="s">
        <v>40</v>
      </c>
      <c r="B51" s="28"/>
      <c r="C51" s="14"/>
      <c r="D51" s="73">
        <v>4</v>
      </c>
      <c r="E51" s="74">
        <v>357710</v>
      </c>
      <c r="F51" s="74">
        <v>18090</v>
      </c>
      <c r="G51" s="75">
        <f t="shared" si="0"/>
        <v>0.9494283078471387</v>
      </c>
      <c r="H51" s="66"/>
    </row>
    <row r="52" spans="1:8" ht="15.75">
      <c r="A52" s="27" t="s">
        <v>41</v>
      </c>
      <c r="B52" s="28"/>
      <c r="C52" s="14"/>
      <c r="D52" s="73">
        <v>2</v>
      </c>
      <c r="E52" s="74">
        <v>449675</v>
      </c>
      <c r="F52" s="74">
        <v>48199.2</v>
      </c>
      <c r="G52" s="75">
        <f t="shared" si="0"/>
        <v>0.8928132540167899</v>
      </c>
      <c r="H52" s="66"/>
    </row>
    <row r="53" spans="1:8" ht="15.7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>
      <c r="A54" s="27" t="s">
        <v>61</v>
      </c>
      <c r="B54" s="30"/>
      <c r="C54" s="14"/>
      <c r="D54" s="73">
        <v>598</v>
      </c>
      <c r="E54" s="74">
        <v>35579976.99</v>
      </c>
      <c r="F54" s="74">
        <v>3799953.62</v>
      </c>
      <c r="G54" s="75">
        <f>1-(+F54/E54)</f>
        <v>0.8931996605543617</v>
      </c>
      <c r="H54" s="66"/>
    </row>
    <row r="55" spans="1:8" ht="15.75">
      <c r="A55" s="27" t="s">
        <v>62</v>
      </c>
      <c r="B55" s="30"/>
      <c r="C55" s="14"/>
      <c r="D55" s="73">
        <v>8</v>
      </c>
      <c r="E55" s="74">
        <v>1194541.83</v>
      </c>
      <c r="F55" s="74">
        <v>58340.02</v>
      </c>
      <c r="G55" s="75">
        <f>1-(+F55/E55)</f>
        <v>0.9511611744898042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>
      <c r="A60" s="32"/>
      <c r="B60" s="18"/>
      <c r="C60" s="14"/>
      <c r="D60" s="77"/>
      <c r="E60" s="80"/>
      <c r="F60" s="80"/>
      <c r="G60" s="79"/>
      <c r="H60" s="66"/>
    </row>
    <row r="61" spans="1:8" ht="15.75">
      <c r="A61" s="20" t="s">
        <v>45</v>
      </c>
      <c r="B61" s="33"/>
      <c r="C61" s="33"/>
      <c r="D61" s="81">
        <f>SUM(D44:D57)</f>
        <v>843</v>
      </c>
      <c r="E61" s="82">
        <f>SUM(E44:E60)</f>
        <v>49072561.07</v>
      </c>
      <c r="F61" s="82">
        <f>SUM(F44:F60)</f>
        <v>4878718.81</v>
      </c>
      <c r="G61" s="83">
        <f>1-(F61/E61)</f>
        <v>0.9005815326605696</v>
      </c>
      <c r="H61" s="63"/>
    </row>
    <row r="62" spans="1:8" ht="18">
      <c r="A62" s="35"/>
      <c r="B62" s="36"/>
      <c r="C62" s="36"/>
      <c r="D62" s="98"/>
      <c r="E62" s="92"/>
      <c r="F62" s="34"/>
      <c r="G62" s="34"/>
      <c r="H62" s="65"/>
    </row>
    <row r="63" spans="1:8" ht="18">
      <c r="A63" s="35" t="s">
        <v>46</v>
      </c>
      <c r="B63" s="36"/>
      <c r="C63" s="36"/>
      <c r="D63" s="51"/>
      <c r="E63" s="36"/>
      <c r="F63" s="37">
        <f>F61+F39</f>
        <v>5500508.31</v>
      </c>
      <c r="G63" s="36"/>
      <c r="H63" s="65"/>
    </row>
    <row r="64" spans="1:8" ht="18">
      <c r="A64" s="35"/>
      <c r="B64" s="36"/>
      <c r="C64" s="36"/>
      <c r="D64" s="51"/>
      <c r="E64" s="36"/>
      <c r="F64" s="37"/>
      <c r="G64" s="36"/>
      <c r="H64" s="65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65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>
      <c r="A70" s="59"/>
      <c r="B70" s="21"/>
      <c r="C70" s="21"/>
      <c r="H70" s="21"/>
    </row>
    <row r="71" spans="1:4" ht="18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B21" sqref="B21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3.25">
      <c r="A1" s="56" t="s">
        <v>0</v>
      </c>
      <c r="B1" s="36"/>
      <c r="C1" s="37"/>
      <c r="D1" s="36"/>
    </row>
    <row r="2" spans="1:4" ht="23.25">
      <c r="A2" s="56" t="s">
        <v>1</v>
      </c>
      <c r="B2" s="36"/>
      <c r="C2" s="21"/>
      <c r="D2" s="21"/>
    </row>
    <row r="3" spans="1:4" ht="23.25">
      <c r="A3" s="56" t="s">
        <v>82</v>
      </c>
      <c r="B3" s="36"/>
      <c r="C3" s="21"/>
      <c r="D3" s="21"/>
    </row>
    <row r="4" spans="1:4" ht="23.25">
      <c r="A4" s="56" t="str">
        <f>ARG!$A$3</f>
        <v>MONTH ENDED:  DECEMBER 2022</v>
      </c>
      <c r="B4" s="36"/>
      <c r="C4" s="21"/>
      <c r="D4" s="21"/>
    </row>
    <row r="5" spans="1:4" ht="24" thickBot="1">
      <c r="A5" s="56"/>
      <c r="B5" s="36"/>
      <c r="C5" s="21"/>
      <c r="D5" s="21"/>
    </row>
    <row r="6" spans="1:4" ht="21.75" thickBot="1" thickTop="1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425</v>
      </c>
      <c r="C6" s="58"/>
      <c r="D6" s="21"/>
    </row>
    <row r="7" spans="1:4" ht="21.75" thickBot="1" thickTop="1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104400683.3</v>
      </c>
      <c r="C7" s="58"/>
      <c r="D7" s="21"/>
    </row>
    <row r="8" spans="1:4" ht="21" thickTop="1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21803174.370000005</v>
      </c>
      <c r="C8" s="58"/>
      <c r="D8" s="21"/>
    </row>
    <row r="9" spans="1:4" ht="20.25">
      <c r="A9" s="127" t="s">
        <v>86</v>
      </c>
      <c r="B9" s="115">
        <f>B8/B7</f>
        <v>0.20884129950900432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142</v>
      </c>
      <c r="B11" s="126">
        <f>+AMERSC!$D$53+HOLLYWOOD!$D$53</f>
        <v>26</v>
      </c>
      <c r="C11" s="58"/>
      <c r="D11" s="21"/>
    </row>
    <row r="12" spans="1:4" ht="21.75" thickBot="1" thickTop="1">
      <c r="A12" s="127" t="s">
        <v>143</v>
      </c>
      <c r="B12" s="135">
        <f>AMERSC!$E$53+HOLLYWOOD!$E$53</f>
        <v>7734753.46</v>
      </c>
      <c r="C12" s="58"/>
      <c r="D12" s="21"/>
    </row>
    <row r="13" spans="1:4" ht="21" thickTop="1">
      <c r="A13" s="127" t="s">
        <v>144</v>
      </c>
      <c r="B13" s="135">
        <f>+AMERSC!$F$53+HOLLYWOOD!$F$53</f>
        <v>322502.78</v>
      </c>
      <c r="C13" s="58"/>
      <c r="D13" s="21"/>
    </row>
    <row r="14" spans="1:4" ht="20.25">
      <c r="A14" s="127" t="s">
        <v>90</v>
      </c>
      <c r="B14" s="115">
        <f>1-(B13/B12)</f>
        <v>0.958304711110986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87</v>
      </c>
      <c r="B16" s="126">
        <f>+ARG!$D$61+CARUTHERSVILLE!$D$60+HOLLYWOOD!$D$75+HARKC!$D$61+BALLYSKC!$D$62+AMERKC!$D$62+LAGRANGE!$D$60+AMERSC!$D$75+RIVERCITY!$D$61+HORSESHOE!$D$61+ISLEBV!$D$60+STJO!$D$60+CAPE!$D$61</f>
        <v>13879</v>
      </c>
      <c r="C16" s="58"/>
      <c r="D16" s="21"/>
    </row>
    <row r="17" spans="1:4" ht="21.75" thickBot="1" thickTop="1">
      <c r="A17" s="127" t="s">
        <v>88</v>
      </c>
      <c r="B17" s="135">
        <f>+ARG!$E$61+CARUTHERSVILLE!$E$60+HOLLYWOOD!$E$75+HARKC!$E$61+BALLYSKC!$E$62+AMERKC!$E$62+LAGRANGE!$E$60+AMERSC!$E$75+RIVERCITY!$E$61+HORSESHOE!$E$61+ISLEBV!$E$60+STJO!$E$60+CAPE!$E$61</f>
        <v>1402433036.0099998</v>
      </c>
      <c r="C17" s="58"/>
      <c r="D17" s="21"/>
    </row>
    <row r="18" spans="1:4" ht="21" thickTop="1">
      <c r="A18" s="127" t="s">
        <v>89</v>
      </c>
      <c r="B18" s="135">
        <f>+ARG!$F$61+CARUTHERSVILLE!$F$60+HOLLYWOOD!$F$75+HARKC!$F$61+BALLYSKC!$F$62+AMERKC!$F$62+LAGRANGE!$F$60+AMERSC!$F$75+RIVERCITY!$F$61+HORSESHOE!$F$61+ISLEBV!$F$60+STJO!$F$60+CAPE!$F$61</f>
        <v>135559695.10999998</v>
      </c>
      <c r="C18" s="21"/>
      <c r="D18" s="21"/>
    </row>
    <row r="19" spans="1:4" ht="20.25">
      <c r="A19" s="127" t="s">
        <v>90</v>
      </c>
      <c r="B19" s="115">
        <f>1-(B18/B17)</f>
        <v>0.9033396307493762</v>
      </c>
      <c r="C19" s="21"/>
      <c r="D19" s="21"/>
    </row>
    <row r="20" spans="1:4" ht="20.25">
      <c r="A20" s="129"/>
      <c r="B20" s="131"/>
      <c r="C20" s="21"/>
      <c r="D20" s="21"/>
    </row>
    <row r="21" spans="1:4" ht="20.25">
      <c r="A21" s="127" t="s">
        <v>91</v>
      </c>
      <c r="B21" s="128">
        <f>B18+B8+B13</f>
        <v>157685372.26</v>
      </c>
      <c r="C21" s="21"/>
      <c r="D21" s="21"/>
    </row>
    <row r="22" spans="1:2" ht="21" thickBot="1">
      <c r="A22" s="129"/>
      <c r="B22" s="132"/>
    </row>
    <row r="23" spans="1:2" ht="18.75" thickTop="1">
      <c r="A23" s="133"/>
      <c r="B23" s="134"/>
    </row>
    <row r="24" ht="15.7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137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146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123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392347</v>
      </c>
      <c r="F18" s="74">
        <v>91367</v>
      </c>
      <c r="G18" s="75">
        <f>F18/E18</f>
        <v>0.2328729415542874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111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36099</v>
      </c>
      <c r="F29" s="74">
        <v>16190</v>
      </c>
      <c r="G29" s="75">
        <f>F29/E29</f>
        <v>0.44848887780824953</v>
      </c>
      <c r="H29" s="15"/>
    </row>
    <row r="30" spans="1:8" ht="15.75">
      <c r="A30" s="70" t="s">
        <v>25</v>
      </c>
      <c r="B30" s="13"/>
      <c r="C30" s="14"/>
      <c r="D30" s="73">
        <v>2</v>
      </c>
      <c r="E30" s="74">
        <v>234148</v>
      </c>
      <c r="F30" s="74">
        <v>91725</v>
      </c>
      <c r="G30" s="75">
        <f>F30/E30</f>
        <v>0.3917394126791602</v>
      </c>
      <c r="H30" s="15"/>
    </row>
    <row r="31" spans="1:8" ht="15.7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119</v>
      </c>
      <c r="B32" s="13"/>
      <c r="C32" s="14"/>
      <c r="D32" s="73">
        <v>2</v>
      </c>
      <c r="E32" s="74">
        <v>413687</v>
      </c>
      <c r="F32" s="74">
        <v>100906</v>
      </c>
      <c r="G32" s="75">
        <f>F32/E32</f>
        <v>0.24391871148960445</v>
      </c>
      <c r="H32" s="15"/>
    </row>
    <row r="33" spans="1:8" ht="15.75">
      <c r="A33" s="70" t="s">
        <v>157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6</v>
      </c>
      <c r="E39" s="82">
        <f>SUM(E9:E38)</f>
        <v>1076281</v>
      </c>
      <c r="F39" s="82">
        <f>SUM(F9:F38)</f>
        <v>300188</v>
      </c>
      <c r="G39" s="83">
        <f>F39/E39</f>
        <v>0.27891229149264923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/>
      <c r="E44" s="74">
        <v>69656.65</v>
      </c>
      <c r="F44" s="74">
        <v>5824.7</v>
      </c>
      <c r="G44" s="75">
        <f>1-(+F44/E44)</f>
        <v>0.9163798431305554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32</v>
      </c>
      <c r="E46" s="74">
        <v>1257434.75</v>
      </c>
      <c r="F46" s="74">
        <v>130661.64</v>
      </c>
      <c r="G46" s="75">
        <f>1-(+F46/E46)</f>
        <v>0.8960887314431226</v>
      </c>
      <c r="H46" s="15"/>
    </row>
    <row r="47" spans="1:8" ht="15.75">
      <c r="A47" s="27" t="s">
        <v>36</v>
      </c>
      <c r="B47" s="28"/>
      <c r="C47" s="14"/>
      <c r="D47" s="73">
        <v>8</v>
      </c>
      <c r="E47" s="74">
        <v>257468</v>
      </c>
      <c r="F47" s="74">
        <v>20404</v>
      </c>
      <c r="G47" s="75"/>
      <c r="H47" s="15"/>
    </row>
    <row r="48" spans="1:8" ht="15.75">
      <c r="A48" s="27" t="s">
        <v>37</v>
      </c>
      <c r="B48" s="28"/>
      <c r="C48" s="14"/>
      <c r="D48" s="73">
        <v>26</v>
      </c>
      <c r="E48" s="74">
        <v>2247687</v>
      </c>
      <c r="F48" s="74">
        <v>217971.75</v>
      </c>
      <c r="G48" s="75">
        <f>1-(+F48/E48)</f>
        <v>0.9030239753132887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582285</v>
      </c>
      <c r="F50" s="74">
        <v>42560</v>
      </c>
      <c r="G50" s="75">
        <f>1-(+F50/E50)</f>
        <v>0.9269086443923509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61</v>
      </c>
      <c r="B53" s="30"/>
      <c r="C53" s="14"/>
      <c r="D53" s="73">
        <v>349</v>
      </c>
      <c r="E53" s="74">
        <v>21987594.77</v>
      </c>
      <c r="F53" s="74">
        <v>2411003.3</v>
      </c>
      <c r="G53" s="75">
        <f>1-(+F53/E53)</f>
        <v>0.8903471104857005</v>
      </c>
      <c r="H53" s="15"/>
    </row>
    <row r="54" spans="1:8" ht="15.75">
      <c r="A54" s="29" t="s">
        <v>62</v>
      </c>
      <c r="B54" s="30"/>
      <c r="C54" s="14"/>
      <c r="D54" s="73">
        <v>7</v>
      </c>
      <c r="E54" s="74">
        <v>173673.46</v>
      </c>
      <c r="F54" s="74">
        <v>11680.15</v>
      </c>
      <c r="G54" s="75">
        <f>1-(+F54/E54)</f>
        <v>0.9327464887266022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425</v>
      </c>
      <c r="E60" s="82">
        <f>SUM(E44:E59)</f>
        <v>26575799.630000003</v>
      </c>
      <c r="F60" s="82">
        <f>SUM(F44:F59)</f>
        <v>2840105.5399999996</v>
      </c>
      <c r="G60" s="83">
        <f>1-(F60/E60)</f>
        <v>0.8931318876744556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3140293.5399999996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showOutlineSymbols="0" zoomScale="87" zoomScaleNormal="87" zoomScalePageLayoutView="0" workbookViewId="0" topLeftCell="A55">
      <selection activeCell="A76" sqref="A76:IV76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69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101</v>
      </c>
      <c r="B9" s="13"/>
      <c r="C9" s="14"/>
      <c r="D9" s="73">
        <v>6</v>
      </c>
      <c r="E9" s="74">
        <v>782455</v>
      </c>
      <c r="F9" s="74">
        <v>254522.5</v>
      </c>
      <c r="G9" s="75">
        <f>F9/E9</f>
        <v>0.32528707721210803</v>
      </c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104</v>
      </c>
      <c r="B11" s="13"/>
      <c r="C11" s="14"/>
      <c r="D11" s="73">
        <v>5</v>
      </c>
      <c r="E11" s="74">
        <v>1122953</v>
      </c>
      <c r="F11" s="74">
        <v>279332</v>
      </c>
      <c r="G11" s="75">
        <f>F11/E11</f>
        <v>0.2487477214095336</v>
      </c>
      <c r="H11" s="15"/>
    </row>
    <row r="12" spans="1:8" ht="15.7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108</v>
      </c>
      <c r="B13" s="13"/>
      <c r="C13" s="14"/>
      <c r="D13" s="73">
        <v>2</v>
      </c>
      <c r="E13" s="74">
        <v>844935</v>
      </c>
      <c r="F13" s="74">
        <v>337429.39</v>
      </c>
      <c r="G13" s="75">
        <f>F13/E13</f>
        <v>0.3993554415428406</v>
      </c>
      <c r="H13" s="15"/>
    </row>
    <row r="14" spans="1:8" ht="15.7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14</v>
      </c>
      <c r="B17" s="13"/>
      <c r="C17" s="14"/>
      <c r="D17" s="73">
        <v>2</v>
      </c>
      <c r="E17" s="74">
        <v>175728</v>
      </c>
      <c r="F17" s="74">
        <v>40864</v>
      </c>
      <c r="G17" s="75">
        <f aca="true" t="shared" si="0" ref="G17:G24">F17/E17</f>
        <v>0.23254120003641993</v>
      </c>
      <c r="H17" s="15"/>
    </row>
    <row r="18" spans="1:8" ht="15.75">
      <c r="A18" s="93" t="s">
        <v>15</v>
      </c>
      <c r="B18" s="13"/>
      <c r="C18" s="14"/>
      <c r="D18" s="73">
        <v>2</v>
      </c>
      <c r="E18" s="74">
        <v>1268045</v>
      </c>
      <c r="F18" s="74">
        <v>287866</v>
      </c>
      <c r="G18" s="75">
        <f t="shared" si="0"/>
        <v>0.22701560275857718</v>
      </c>
      <c r="H18" s="15"/>
    </row>
    <row r="19" spans="1:8" ht="15.7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17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55</v>
      </c>
      <c r="B21" s="13"/>
      <c r="C21" s="14"/>
      <c r="D21" s="73">
        <v>7</v>
      </c>
      <c r="E21" s="74">
        <v>5860197</v>
      </c>
      <c r="F21" s="74">
        <v>923924</v>
      </c>
      <c r="G21" s="75">
        <f t="shared" si="0"/>
        <v>0.15766091139939495</v>
      </c>
      <c r="H21" s="15"/>
    </row>
    <row r="22" spans="1:8" ht="15.75">
      <c r="A22" s="93" t="s">
        <v>56</v>
      </c>
      <c r="B22" s="13"/>
      <c r="C22" s="14"/>
      <c r="D22" s="73">
        <v>3</v>
      </c>
      <c r="E22" s="74">
        <v>679109</v>
      </c>
      <c r="F22" s="74">
        <v>125254.5</v>
      </c>
      <c r="G22" s="75">
        <f t="shared" si="0"/>
        <v>0.18443946406247008</v>
      </c>
      <c r="H22" s="15"/>
    </row>
    <row r="23" spans="1:8" ht="15.75">
      <c r="A23" s="94" t="s">
        <v>20</v>
      </c>
      <c r="B23" s="13"/>
      <c r="C23" s="14"/>
      <c r="D23" s="73">
        <v>4</v>
      </c>
      <c r="E23" s="74">
        <v>598869</v>
      </c>
      <c r="F23" s="74">
        <v>167303</v>
      </c>
      <c r="G23" s="75">
        <f t="shared" si="0"/>
        <v>0.27936493623814224</v>
      </c>
      <c r="H23" s="15"/>
    </row>
    <row r="24" spans="1:8" ht="15.75">
      <c r="A24" s="94" t="s">
        <v>21</v>
      </c>
      <c r="B24" s="13"/>
      <c r="C24" s="14"/>
      <c r="D24" s="73">
        <v>22</v>
      </c>
      <c r="E24" s="74">
        <v>131515</v>
      </c>
      <c r="F24" s="74">
        <v>131515</v>
      </c>
      <c r="G24" s="75">
        <f t="shared" si="0"/>
        <v>1</v>
      </c>
      <c r="H24" s="15"/>
    </row>
    <row r="25" spans="1:8" ht="15.7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.75">
      <c r="A26" s="70" t="s">
        <v>23</v>
      </c>
      <c r="B26" s="13"/>
      <c r="C26" s="14"/>
      <c r="D26" s="73"/>
      <c r="E26" s="74">
        <v>33877</v>
      </c>
      <c r="F26" s="74">
        <v>-12296</v>
      </c>
      <c r="G26" s="75">
        <f>F26/E26</f>
        <v>-0.3629601204356938</v>
      </c>
      <c r="H26" s="15"/>
    </row>
    <row r="27" spans="1:8" ht="15.75">
      <c r="A27" s="93" t="s">
        <v>124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24</v>
      </c>
      <c r="B28" s="13"/>
      <c r="C28" s="14"/>
      <c r="D28" s="73">
        <v>1</v>
      </c>
      <c r="E28" s="74">
        <v>105930</v>
      </c>
      <c r="F28" s="74">
        <v>36825.5</v>
      </c>
      <c r="G28" s="75">
        <f>F28/E28</f>
        <v>0.34763995091097893</v>
      </c>
      <c r="H28" s="15"/>
    </row>
    <row r="29" spans="1:8" ht="15.75">
      <c r="A29" s="70" t="s">
        <v>120</v>
      </c>
      <c r="B29" s="13"/>
      <c r="C29" s="14"/>
      <c r="D29" s="73">
        <v>1</v>
      </c>
      <c r="E29" s="74">
        <v>88834</v>
      </c>
      <c r="F29" s="74">
        <v>15883</v>
      </c>
      <c r="G29" s="75">
        <f>F29/E29</f>
        <v>0.17879415539095392</v>
      </c>
      <c r="H29" s="15"/>
    </row>
    <row r="30" spans="1:8" ht="15.75">
      <c r="A30" s="70" t="s">
        <v>125</v>
      </c>
      <c r="B30" s="13"/>
      <c r="C30" s="14"/>
      <c r="D30" s="73"/>
      <c r="E30" s="76"/>
      <c r="F30" s="74"/>
      <c r="G30" s="75"/>
      <c r="H30" s="15"/>
    </row>
    <row r="31" spans="1:8" ht="15.75">
      <c r="A31" s="70" t="s">
        <v>152</v>
      </c>
      <c r="B31" s="13"/>
      <c r="C31" s="14"/>
      <c r="D31" s="73"/>
      <c r="E31" s="76"/>
      <c r="F31" s="74"/>
      <c r="G31" s="75"/>
      <c r="H31" s="15"/>
    </row>
    <row r="32" spans="1:8" ht="15.75">
      <c r="A32" s="70" t="s">
        <v>58</v>
      </c>
      <c r="B32" s="13"/>
      <c r="C32" s="14"/>
      <c r="D32" s="73">
        <v>13</v>
      </c>
      <c r="E32" s="76">
        <v>1496912</v>
      </c>
      <c r="F32" s="76">
        <v>379293</v>
      </c>
      <c r="G32" s="75">
        <f>F32/E32</f>
        <v>0.253383632437979</v>
      </c>
      <c r="H32" s="15"/>
    </row>
    <row r="33" spans="1:8" ht="15.75">
      <c r="A33" s="93" t="s">
        <v>149</v>
      </c>
      <c r="B33" s="13"/>
      <c r="C33" s="14"/>
      <c r="D33" s="73"/>
      <c r="E33" s="74"/>
      <c r="F33" s="74"/>
      <c r="G33" s="75"/>
      <c r="H33" s="15"/>
    </row>
    <row r="34" spans="1:8" ht="15.75">
      <c r="A34" s="93" t="s">
        <v>98</v>
      </c>
      <c r="B34" s="13"/>
      <c r="C34" s="14"/>
      <c r="D34" s="73">
        <v>1</v>
      </c>
      <c r="E34" s="74">
        <v>347671</v>
      </c>
      <c r="F34" s="74">
        <v>90186</v>
      </c>
      <c r="G34" s="75">
        <f>F34/E34</f>
        <v>0.2594004101578791</v>
      </c>
      <c r="H34" s="15"/>
    </row>
    <row r="35" spans="1:8" ht="15">
      <c r="A35" s="16" t="s">
        <v>28</v>
      </c>
      <c r="B35" s="13"/>
      <c r="C35" s="14"/>
      <c r="D35" s="77"/>
      <c r="E35" s="78">
        <v>299605</v>
      </c>
      <c r="F35" s="74">
        <v>50287</v>
      </c>
      <c r="G35" s="79"/>
      <c r="H35" s="15"/>
    </row>
    <row r="36" spans="1:8" ht="15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2"/>
      <c r="D39" s="81">
        <f>SUM(D9:D38)</f>
        <v>69</v>
      </c>
      <c r="E39" s="82">
        <f>SUM(E9:E38)</f>
        <v>13836635</v>
      </c>
      <c r="F39" s="82">
        <f>SUM(F9:F38)</f>
        <v>3108188.89</v>
      </c>
      <c r="G39" s="83">
        <f>F39/E39</f>
        <v>0.2246347388653383</v>
      </c>
      <c r="H39" s="2"/>
    </row>
    <row r="40" spans="1:8" ht="15.75">
      <c r="A40" s="22"/>
      <c r="B40" s="22"/>
      <c r="C40" s="24"/>
      <c r="D40" s="122"/>
      <c r="E40" s="123"/>
      <c r="F40" s="123"/>
      <c r="G40" s="124"/>
      <c r="H40" s="2"/>
    </row>
    <row r="41" spans="1:8" ht="18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>
      <c r="A44" s="27" t="s">
        <v>10</v>
      </c>
      <c r="B44" s="28"/>
      <c r="C44" s="14"/>
      <c r="D44" s="73">
        <v>14</v>
      </c>
      <c r="E44" s="111">
        <v>3580735.96</v>
      </c>
      <c r="F44" s="74">
        <v>124084.02</v>
      </c>
      <c r="G44" s="104">
        <f>1-(+F44/E44)</f>
        <v>0.9653467830674675</v>
      </c>
      <c r="H44" s="2"/>
    </row>
    <row r="45" spans="1:8" ht="15.75">
      <c r="A45" s="27"/>
      <c r="B45" s="28"/>
      <c r="C45" s="14"/>
      <c r="D45" s="73"/>
      <c r="E45" s="111"/>
      <c r="F45" s="74"/>
      <c r="G45" s="104"/>
      <c r="H45" s="2"/>
    </row>
    <row r="46" spans="1:8" ht="15.75">
      <c r="A46" s="27"/>
      <c r="B46" s="28"/>
      <c r="C46" s="14"/>
      <c r="D46" s="73"/>
      <c r="E46" s="111"/>
      <c r="F46" s="74"/>
      <c r="G46" s="104"/>
      <c r="H46" s="2"/>
    </row>
    <row r="47" spans="1:8" ht="15.75">
      <c r="A47" s="27"/>
      <c r="B47" s="28"/>
      <c r="C47" s="14"/>
      <c r="D47" s="73"/>
      <c r="E47" s="111"/>
      <c r="F47" s="74"/>
      <c r="G47" s="104"/>
      <c r="H47" s="2"/>
    </row>
    <row r="48" spans="1:8" ht="15.7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141</v>
      </c>
      <c r="B53" s="20"/>
      <c r="C53" s="21"/>
      <c r="D53" s="138">
        <f>SUM(D44:D49)</f>
        <v>14</v>
      </c>
      <c r="E53" s="139">
        <f>SUM(E44:E52)</f>
        <v>3580735.96</v>
      </c>
      <c r="F53" s="139">
        <f>SUM(F44:F52)</f>
        <v>124084.02</v>
      </c>
      <c r="G53" s="110">
        <f>1-(+F53/E53)</f>
        <v>0.9653467830674675</v>
      </c>
      <c r="H53" s="2"/>
    </row>
    <row r="54" spans="1:8" ht="15.75">
      <c r="A54" s="22"/>
      <c r="B54" s="22"/>
      <c r="C54" s="24"/>
      <c r="D54" s="122"/>
      <c r="E54" s="123"/>
      <c r="F54" s="123"/>
      <c r="G54" s="124"/>
      <c r="H54" s="2"/>
    </row>
    <row r="55" spans="1:8" ht="18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>
      <c r="A56" s="26"/>
      <c r="B56" s="26"/>
      <c r="C56" s="26"/>
      <c r="D56" s="89"/>
      <c r="E56" s="25" t="s">
        <v>134</v>
      </c>
      <c r="F56" s="25" t="s">
        <v>134</v>
      </c>
      <c r="G56" s="25" t="s">
        <v>5</v>
      </c>
      <c r="H56" s="2"/>
    </row>
    <row r="57" spans="1:8" ht="15.75">
      <c r="A57" s="26"/>
      <c r="B57" s="26"/>
      <c r="C57" s="14"/>
      <c r="D57" s="89" t="s">
        <v>6</v>
      </c>
      <c r="E57" s="90" t="s">
        <v>135</v>
      </c>
      <c r="F57" s="88" t="s">
        <v>8</v>
      </c>
      <c r="G57" s="88" t="s">
        <v>136</v>
      </c>
      <c r="H57" s="15"/>
    </row>
    <row r="58" spans="1:8" ht="15.75">
      <c r="A58" s="27" t="s">
        <v>33</v>
      </c>
      <c r="B58" s="28"/>
      <c r="C58" s="14"/>
      <c r="D58" s="73">
        <v>186</v>
      </c>
      <c r="E58" s="74">
        <v>32562152.77</v>
      </c>
      <c r="F58" s="74">
        <v>1874011.99</v>
      </c>
      <c r="G58" s="75">
        <f aca="true" t="shared" si="1" ref="G58:G64">1-(+F58/E58)</f>
        <v>0.942448154357701</v>
      </c>
      <c r="H58" s="15"/>
    </row>
    <row r="59" spans="1:8" ht="15.75">
      <c r="A59" s="27" t="s">
        <v>34</v>
      </c>
      <c r="B59" s="28"/>
      <c r="C59" s="14"/>
      <c r="D59" s="73">
        <v>4</v>
      </c>
      <c r="E59" s="74">
        <v>3436069.19</v>
      </c>
      <c r="F59" s="74">
        <v>362474.64</v>
      </c>
      <c r="G59" s="75">
        <f t="shared" si="1"/>
        <v>0.8945089228543736</v>
      </c>
      <c r="H59" s="15"/>
    </row>
    <row r="60" spans="1:8" ht="15.75">
      <c r="A60" s="27" t="s">
        <v>35</v>
      </c>
      <c r="B60" s="28"/>
      <c r="C60" s="14"/>
      <c r="D60" s="73">
        <v>231</v>
      </c>
      <c r="E60" s="74">
        <v>20571461.5</v>
      </c>
      <c r="F60" s="74">
        <v>1275197.68</v>
      </c>
      <c r="G60" s="75">
        <f t="shared" si="1"/>
        <v>0.9380113231138196</v>
      </c>
      <c r="H60" s="15"/>
    </row>
    <row r="61" spans="1:8" ht="15.75">
      <c r="A61" s="27" t="s">
        <v>36</v>
      </c>
      <c r="B61" s="28"/>
      <c r="C61" s="14"/>
      <c r="D61" s="73">
        <v>1</v>
      </c>
      <c r="E61" s="74">
        <v>536237</v>
      </c>
      <c r="F61" s="74">
        <v>5844.5</v>
      </c>
      <c r="G61" s="75">
        <f t="shared" si="1"/>
        <v>0.9891009012805905</v>
      </c>
      <c r="H61" s="15"/>
    </row>
    <row r="62" spans="1:8" ht="15.75">
      <c r="A62" s="27" t="s">
        <v>37</v>
      </c>
      <c r="B62" s="28"/>
      <c r="C62" s="14"/>
      <c r="D62" s="73">
        <v>130</v>
      </c>
      <c r="E62" s="74">
        <v>10841109.44</v>
      </c>
      <c r="F62" s="74">
        <v>668136.68</v>
      </c>
      <c r="G62" s="75">
        <f t="shared" si="1"/>
        <v>0.9383700825364973</v>
      </c>
      <c r="H62" s="15"/>
    </row>
    <row r="63" spans="1:8" ht="15.75">
      <c r="A63" s="27" t="s">
        <v>38</v>
      </c>
      <c r="B63" s="28"/>
      <c r="C63" s="14"/>
      <c r="D63" s="73">
        <v>3</v>
      </c>
      <c r="E63" s="74">
        <v>234787</v>
      </c>
      <c r="F63" s="74">
        <v>28038</v>
      </c>
      <c r="G63" s="75">
        <f t="shared" si="1"/>
        <v>0.880581122464191</v>
      </c>
      <c r="H63" s="15"/>
    </row>
    <row r="64" spans="1:8" ht="15.75">
      <c r="A64" s="27" t="s">
        <v>39</v>
      </c>
      <c r="B64" s="28"/>
      <c r="C64" s="14"/>
      <c r="D64" s="73">
        <v>23</v>
      </c>
      <c r="E64" s="74">
        <v>1761705</v>
      </c>
      <c r="F64" s="74">
        <v>112095</v>
      </c>
      <c r="G64" s="75">
        <f t="shared" si="1"/>
        <v>0.9363712993946205</v>
      </c>
      <c r="H64" s="15"/>
    </row>
    <row r="65" spans="1:8" ht="15.7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>
      <c r="A66" s="27" t="s">
        <v>41</v>
      </c>
      <c r="B66" s="28"/>
      <c r="C66" s="14"/>
      <c r="D66" s="73">
        <v>4</v>
      </c>
      <c r="E66" s="74">
        <v>228075</v>
      </c>
      <c r="F66" s="74">
        <v>-2578</v>
      </c>
      <c r="G66" s="75">
        <f>1-(+F66/E66)</f>
        <v>1.011303299353283</v>
      </c>
      <c r="H66" s="15"/>
    </row>
    <row r="67" spans="1:8" ht="15.75">
      <c r="A67" s="29" t="s">
        <v>60</v>
      </c>
      <c r="B67" s="30"/>
      <c r="C67" s="14"/>
      <c r="D67" s="73">
        <v>2</v>
      </c>
      <c r="E67" s="74">
        <v>105100</v>
      </c>
      <c r="F67" s="74">
        <v>40400</v>
      </c>
      <c r="G67" s="75">
        <f>1-(+F67/E67)</f>
        <v>0.615604186489058</v>
      </c>
      <c r="H67" s="15"/>
    </row>
    <row r="68" spans="1:8" ht="15.75">
      <c r="A68" s="27" t="s">
        <v>61</v>
      </c>
      <c r="B68" s="30"/>
      <c r="C68" s="14"/>
      <c r="D68" s="73">
        <v>1062</v>
      </c>
      <c r="E68" s="74">
        <v>109562619.71</v>
      </c>
      <c r="F68" s="74">
        <v>12622152.13</v>
      </c>
      <c r="G68" s="75">
        <f>1-(+F68/E68)</f>
        <v>0.8847950864682733</v>
      </c>
      <c r="H68" s="15"/>
    </row>
    <row r="69" spans="1:8" ht="15.7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ht="15">
      <c r="A72" s="16" t="s">
        <v>44</v>
      </c>
      <c r="B72" s="28"/>
      <c r="C72" s="14"/>
      <c r="D72" s="77"/>
      <c r="E72" s="78"/>
      <c r="F72" s="74">
        <v>5270</v>
      </c>
      <c r="G72" s="79"/>
      <c r="H72" s="15"/>
    </row>
    <row r="73" spans="1:8" ht="15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>
      <c r="A74" s="32"/>
      <c r="B74" s="18"/>
      <c r="C74" s="21"/>
      <c r="D74" s="77"/>
      <c r="E74" s="80"/>
      <c r="F74" s="80"/>
      <c r="G74" s="79"/>
      <c r="H74" s="15"/>
    </row>
    <row r="75" spans="1:8" ht="15.75">
      <c r="A75" s="20" t="s">
        <v>45</v>
      </c>
      <c r="B75" s="20"/>
      <c r="C75" s="33"/>
      <c r="D75" s="81">
        <f>SUM(D58:D71)</f>
        <v>1646</v>
      </c>
      <c r="E75" s="82">
        <f>SUM(E58:E74)</f>
        <v>179839316.61</v>
      </c>
      <c r="F75" s="82">
        <f>SUM(F58:F74)</f>
        <v>16991042.62</v>
      </c>
      <c r="G75" s="83">
        <f>1-(+F75/E75)</f>
        <v>0.9055209787254318</v>
      </c>
      <c r="H75" s="2"/>
    </row>
    <row r="76" spans="1:8" ht="18">
      <c r="A76" s="35" t="s">
        <v>46</v>
      </c>
      <c r="B76" s="36"/>
      <c r="C76" s="39"/>
      <c r="D76" s="36"/>
      <c r="E76" s="36"/>
      <c r="F76" s="37">
        <f>F75+F39+F53</f>
        <v>20223315.53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44"/>
      <c r="F82" s="2"/>
      <c r="G82" s="2"/>
      <c r="H82" s="2"/>
    </row>
    <row r="83" spans="1:8" ht="18">
      <c r="A83" s="43"/>
      <c r="B83" s="39"/>
      <c r="C83" s="39"/>
      <c r="D83" s="39"/>
      <c r="E83" s="45"/>
      <c r="F83" s="2"/>
      <c r="G83" s="2"/>
      <c r="H83" s="2"/>
    </row>
    <row r="84" spans="1:8" ht="18">
      <c r="A84" s="43"/>
      <c r="B84" s="39"/>
      <c r="C84" s="39"/>
      <c r="D84" s="39"/>
      <c r="E84" s="46"/>
      <c r="F84" s="2"/>
      <c r="G84" s="2"/>
      <c r="H84" s="2"/>
    </row>
    <row r="85" spans="1:8" ht="18">
      <c r="A85" s="43"/>
      <c r="B85" s="39"/>
      <c r="C85" s="39"/>
      <c r="D85" s="39"/>
      <c r="E85" s="37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44"/>
      <c r="F87" s="2"/>
      <c r="G87" s="2"/>
      <c r="H87" s="2"/>
    </row>
    <row r="88" spans="1:8" ht="18">
      <c r="A88" s="43"/>
      <c r="B88" s="39"/>
      <c r="C88" s="39"/>
      <c r="D88" s="39"/>
      <c r="E88" s="45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7"/>
      <c r="F91" s="2"/>
      <c r="G91" s="2"/>
      <c r="H91" s="2"/>
    </row>
    <row r="92" spans="1:8" ht="18">
      <c r="A92" s="43"/>
      <c r="B92" s="39"/>
      <c r="C92" s="39"/>
      <c r="D92" s="39"/>
      <c r="E92" s="39"/>
      <c r="F92" s="2"/>
      <c r="G92" s="2"/>
      <c r="H92" s="2"/>
    </row>
    <row r="93" spans="1:8" ht="15.75">
      <c r="A93" s="48"/>
      <c r="B93" s="2"/>
      <c r="C93" s="2"/>
      <c r="D93" s="2"/>
      <c r="E93" s="2"/>
      <c r="F93" s="2"/>
      <c r="G93" s="2"/>
      <c r="H9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>
        <v>8</v>
      </c>
      <c r="E10" s="99">
        <v>2016871</v>
      </c>
      <c r="F10" s="74">
        <v>521316</v>
      </c>
      <c r="G10" s="100">
        <f>F10/E10</f>
        <v>0.25847761210310427</v>
      </c>
      <c r="H10" s="15"/>
    </row>
    <row r="11" spans="1:8" ht="15.75">
      <c r="A11" s="93" t="s">
        <v>104</v>
      </c>
      <c r="B11" s="13"/>
      <c r="C11" s="14"/>
      <c r="D11" s="73">
        <v>10</v>
      </c>
      <c r="E11" s="99">
        <v>1378162</v>
      </c>
      <c r="F11" s="74">
        <v>454668.5</v>
      </c>
      <c r="G11" s="100">
        <f>F11/E11</f>
        <v>0.3299093285114522</v>
      </c>
      <c r="H11" s="15"/>
    </row>
    <row r="12" spans="1:8" ht="15.7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>
      <c r="A14" s="93" t="s">
        <v>25</v>
      </c>
      <c r="B14" s="13"/>
      <c r="C14" s="14"/>
      <c r="D14" s="73">
        <v>2</v>
      </c>
      <c r="E14" s="99">
        <v>527090</v>
      </c>
      <c r="F14" s="74">
        <v>163311.5</v>
      </c>
      <c r="G14" s="100">
        <f>F14/E14</f>
        <v>0.3098360811246656</v>
      </c>
      <c r="H14" s="15"/>
    </row>
    <row r="15" spans="1:8" ht="15.7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>
      <c r="A16" s="93" t="s">
        <v>10</v>
      </c>
      <c r="B16" s="13"/>
      <c r="C16" s="14"/>
      <c r="D16" s="73">
        <v>2</v>
      </c>
      <c r="E16" s="99">
        <v>7900</v>
      </c>
      <c r="F16" s="74">
        <v>15657.5</v>
      </c>
      <c r="G16" s="75">
        <f aca="true" t="shared" si="0" ref="G16:G22">F16/E16</f>
        <v>1.9819620253164556</v>
      </c>
      <c r="H16" s="15"/>
    </row>
    <row r="17" spans="1:8" ht="15.75">
      <c r="A17" s="93" t="s">
        <v>14</v>
      </c>
      <c r="B17" s="13"/>
      <c r="C17" s="14"/>
      <c r="D17" s="73">
        <v>2</v>
      </c>
      <c r="E17" s="99">
        <v>936665</v>
      </c>
      <c r="F17" s="74">
        <v>185510.5</v>
      </c>
      <c r="G17" s="75">
        <f t="shared" si="0"/>
        <v>0.1980542670004751</v>
      </c>
      <c r="H17" s="15"/>
    </row>
    <row r="18" spans="1:8" ht="15.75">
      <c r="A18" s="93" t="s">
        <v>15</v>
      </c>
      <c r="B18" s="13"/>
      <c r="C18" s="14"/>
      <c r="D18" s="73">
        <v>2</v>
      </c>
      <c r="E18" s="99">
        <v>1132422</v>
      </c>
      <c r="F18" s="74">
        <v>561221</v>
      </c>
      <c r="G18" s="100">
        <f t="shared" si="0"/>
        <v>0.4955935154915747</v>
      </c>
      <c r="H18" s="15"/>
    </row>
    <row r="19" spans="1:8" ht="15.75">
      <c r="A19" s="93" t="s">
        <v>54</v>
      </c>
      <c r="B19" s="13"/>
      <c r="C19" s="14"/>
      <c r="D19" s="73">
        <v>2</v>
      </c>
      <c r="E19" s="99">
        <v>457812</v>
      </c>
      <c r="F19" s="74">
        <v>165318</v>
      </c>
      <c r="G19" s="75">
        <f t="shared" si="0"/>
        <v>0.36110455820293047</v>
      </c>
      <c r="H19" s="15"/>
    </row>
    <row r="20" spans="1:8" ht="15.7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55</v>
      </c>
      <c r="B21" s="13"/>
      <c r="C21" s="14"/>
      <c r="D21" s="73">
        <v>7</v>
      </c>
      <c r="E21" s="99">
        <v>2600852</v>
      </c>
      <c r="F21" s="74">
        <v>799809.5</v>
      </c>
      <c r="G21" s="75">
        <f t="shared" si="0"/>
        <v>0.3075182670909379</v>
      </c>
      <c r="H21" s="15"/>
    </row>
    <row r="22" spans="1:8" ht="15.75">
      <c r="A22" s="93" t="s">
        <v>56</v>
      </c>
      <c r="B22" s="13"/>
      <c r="C22" s="14"/>
      <c r="D22" s="73">
        <v>3</v>
      </c>
      <c r="E22" s="99">
        <v>1167345</v>
      </c>
      <c r="F22" s="74">
        <v>166822.5</v>
      </c>
      <c r="G22" s="75">
        <f t="shared" si="0"/>
        <v>0.1429076237102142</v>
      </c>
      <c r="H22" s="15"/>
    </row>
    <row r="23" spans="1:8" ht="15.75">
      <c r="A23" s="94" t="s">
        <v>20</v>
      </c>
      <c r="B23" s="13"/>
      <c r="C23" s="14"/>
      <c r="D23" s="73">
        <v>3</v>
      </c>
      <c r="E23" s="99">
        <v>735691</v>
      </c>
      <c r="F23" s="74">
        <v>146820.5</v>
      </c>
      <c r="G23" s="75">
        <f>F23/E23</f>
        <v>0.1995681610893704</v>
      </c>
      <c r="H23" s="15"/>
    </row>
    <row r="24" spans="1:8" ht="15.75">
      <c r="A24" s="94" t="s">
        <v>21</v>
      </c>
      <c r="B24" s="13"/>
      <c r="C24" s="14"/>
      <c r="D24" s="73">
        <v>13</v>
      </c>
      <c r="E24" s="99">
        <v>252574</v>
      </c>
      <c r="F24" s="74">
        <v>252574</v>
      </c>
      <c r="G24" s="75">
        <f>F24/E24</f>
        <v>1</v>
      </c>
      <c r="H24" s="15"/>
    </row>
    <row r="25" spans="1:8" ht="15.7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.75">
      <c r="A26" s="70" t="s">
        <v>23</v>
      </c>
      <c r="B26" s="13"/>
      <c r="C26" s="14"/>
      <c r="D26" s="73"/>
      <c r="E26" s="99">
        <v>49871</v>
      </c>
      <c r="F26" s="74">
        <v>19751</v>
      </c>
      <c r="G26" s="75">
        <f>F26/E26</f>
        <v>0.3960417878125564</v>
      </c>
      <c r="H26" s="15"/>
    </row>
    <row r="27" spans="1:8" ht="15.75">
      <c r="A27" s="93" t="s">
        <v>124</v>
      </c>
      <c r="B27" s="13"/>
      <c r="C27" s="14"/>
      <c r="D27" s="73"/>
      <c r="E27" s="99"/>
      <c r="F27" s="74"/>
      <c r="G27" s="100"/>
      <c r="H27" s="15"/>
    </row>
    <row r="28" spans="1:8" ht="15.75">
      <c r="A28" s="70" t="s">
        <v>24</v>
      </c>
      <c r="B28" s="13"/>
      <c r="C28" s="14"/>
      <c r="D28" s="73">
        <v>1</v>
      </c>
      <c r="E28" s="99">
        <v>174280</v>
      </c>
      <c r="F28" s="74">
        <v>60283</v>
      </c>
      <c r="G28" s="75">
        <f>F28/E28</f>
        <v>0.34589740647234335</v>
      </c>
      <c r="H28" s="15"/>
    </row>
    <row r="29" spans="1:8" ht="15.75">
      <c r="A29" s="70" t="s">
        <v>120</v>
      </c>
      <c r="B29" s="13"/>
      <c r="C29" s="14"/>
      <c r="D29" s="101"/>
      <c r="E29" s="99"/>
      <c r="F29" s="99"/>
      <c r="G29" s="102"/>
      <c r="H29" s="15"/>
    </row>
    <row r="30" spans="1:8" ht="15.75">
      <c r="A30" s="70" t="s">
        <v>125</v>
      </c>
      <c r="B30" s="13"/>
      <c r="C30" s="14"/>
      <c r="D30" s="73"/>
      <c r="E30" s="103"/>
      <c r="F30" s="74"/>
      <c r="G30" s="100"/>
      <c r="H30" s="15"/>
    </row>
    <row r="31" spans="1:8" ht="15.75">
      <c r="A31" s="70" t="s">
        <v>152</v>
      </c>
      <c r="B31" s="13"/>
      <c r="C31" s="14"/>
      <c r="D31" s="73">
        <v>1</v>
      </c>
      <c r="E31" s="103">
        <v>156693</v>
      </c>
      <c r="F31" s="74">
        <v>85069</v>
      </c>
      <c r="G31" s="100">
        <f>F31/E31</f>
        <v>0.5429023632197992</v>
      </c>
      <c r="H31" s="15"/>
    </row>
    <row r="32" spans="1:8" ht="15.7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.75">
      <c r="A33" s="93" t="s">
        <v>149</v>
      </c>
      <c r="B33" s="13"/>
      <c r="C33" s="14"/>
      <c r="D33" s="73">
        <v>2</v>
      </c>
      <c r="E33" s="99">
        <v>302657</v>
      </c>
      <c r="F33" s="74">
        <v>91465.5</v>
      </c>
      <c r="G33" s="100">
        <f>F33/E33</f>
        <v>0.302208440577948</v>
      </c>
      <c r="H33" s="15"/>
    </row>
    <row r="34" spans="1:8" ht="15.7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ht="15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ht="15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2"/>
      <c r="D39" s="81">
        <f>SUM(D9:D38)</f>
        <v>58</v>
      </c>
      <c r="E39" s="82">
        <f>SUM(E9:E38)</f>
        <v>11896885</v>
      </c>
      <c r="F39" s="82">
        <f>SUM(F9:F38)</f>
        <v>3689598</v>
      </c>
      <c r="G39" s="83">
        <f>F39/E39</f>
        <v>0.31013143356433215</v>
      </c>
      <c r="H39" s="2"/>
    </row>
    <row r="40" spans="1:8" ht="15.75">
      <c r="A40" s="22"/>
      <c r="B40" s="22"/>
      <c r="C40" s="24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88" t="s">
        <v>136</v>
      </c>
      <c r="H43" s="15"/>
    </row>
    <row r="44" spans="1:8" ht="15.75">
      <c r="A44" s="27" t="s">
        <v>33</v>
      </c>
      <c r="B44" s="28"/>
      <c r="C44" s="14"/>
      <c r="D44" s="73">
        <v>54</v>
      </c>
      <c r="E44" s="74">
        <v>7627473.05</v>
      </c>
      <c r="F44" s="74">
        <v>400404.19</v>
      </c>
      <c r="G44" s="75">
        <f>1-(+F44/E44)</f>
        <v>0.9475050010173421</v>
      </c>
      <c r="H44" s="15"/>
    </row>
    <row r="45" spans="1:8" ht="15.75">
      <c r="A45" s="27" t="s">
        <v>34</v>
      </c>
      <c r="B45" s="28"/>
      <c r="C45" s="14"/>
      <c r="D45" s="73">
        <v>15</v>
      </c>
      <c r="E45" s="74">
        <v>6974731.66</v>
      </c>
      <c r="F45" s="74">
        <v>829778.42</v>
      </c>
      <c r="G45" s="75">
        <f aca="true" t="shared" si="1" ref="G45:G54">1-(+F45/E45)</f>
        <v>0.8810307750248273</v>
      </c>
      <c r="H45" s="15"/>
    </row>
    <row r="46" spans="1:8" ht="15.75">
      <c r="A46" s="27" t="s">
        <v>35</v>
      </c>
      <c r="B46" s="28"/>
      <c r="C46" s="14"/>
      <c r="D46" s="73">
        <v>129</v>
      </c>
      <c r="E46" s="74">
        <v>11426121.15</v>
      </c>
      <c r="F46" s="74">
        <v>724673.03</v>
      </c>
      <c r="G46" s="75">
        <f t="shared" si="1"/>
        <v>0.9365775121332405</v>
      </c>
      <c r="H46" s="15"/>
    </row>
    <row r="47" spans="1:8" ht="15.7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>
      <c r="A48" s="27" t="s">
        <v>37</v>
      </c>
      <c r="B48" s="28"/>
      <c r="C48" s="14"/>
      <c r="D48" s="73">
        <v>100</v>
      </c>
      <c r="E48" s="74">
        <v>18178891.5</v>
      </c>
      <c r="F48" s="74">
        <v>1082486.2</v>
      </c>
      <c r="G48" s="75">
        <f t="shared" si="1"/>
        <v>0.9404536739767658</v>
      </c>
      <c r="H48" s="15"/>
    </row>
    <row r="49" spans="1:8" ht="15.75">
      <c r="A49" s="27" t="s">
        <v>38</v>
      </c>
      <c r="B49" s="28"/>
      <c r="C49" s="14"/>
      <c r="D49" s="73">
        <v>2</v>
      </c>
      <c r="E49" s="74">
        <v>1114333</v>
      </c>
      <c r="F49" s="74">
        <v>81670</v>
      </c>
      <c r="G49" s="75">
        <f t="shared" si="1"/>
        <v>0.9267095204036855</v>
      </c>
      <c r="H49" s="15"/>
    </row>
    <row r="50" spans="1:8" ht="15.75">
      <c r="A50" s="27" t="s">
        <v>39</v>
      </c>
      <c r="B50" s="28"/>
      <c r="C50" s="14"/>
      <c r="D50" s="73">
        <v>9</v>
      </c>
      <c r="E50" s="74">
        <v>1921905</v>
      </c>
      <c r="F50" s="74">
        <v>144020</v>
      </c>
      <c r="G50" s="75">
        <f t="shared" si="1"/>
        <v>0.925063933961356</v>
      </c>
      <c r="H50" s="15"/>
    </row>
    <row r="51" spans="1:8" ht="15.75">
      <c r="A51" s="27" t="s">
        <v>40</v>
      </c>
      <c r="B51" s="28"/>
      <c r="C51" s="14"/>
      <c r="D51" s="73">
        <v>2</v>
      </c>
      <c r="E51" s="74">
        <v>424350</v>
      </c>
      <c r="F51" s="74">
        <v>36480</v>
      </c>
      <c r="G51" s="75">
        <f t="shared" si="1"/>
        <v>0.9140332272887947</v>
      </c>
      <c r="H51" s="15"/>
    </row>
    <row r="52" spans="1:8" ht="15.75">
      <c r="A52" s="27" t="s">
        <v>41</v>
      </c>
      <c r="B52" s="28"/>
      <c r="C52" s="14"/>
      <c r="D52" s="73">
        <v>2</v>
      </c>
      <c r="E52" s="74">
        <v>584225</v>
      </c>
      <c r="F52" s="74">
        <v>69325</v>
      </c>
      <c r="G52" s="75">
        <f t="shared" si="1"/>
        <v>0.8813385253968933</v>
      </c>
      <c r="H52" s="15"/>
    </row>
    <row r="53" spans="1:8" ht="15.75">
      <c r="A53" s="29" t="s">
        <v>60</v>
      </c>
      <c r="B53" s="30"/>
      <c r="C53" s="14"/>
      <c r="D53" s="73">
        <v>3</v>
      </c>
      <c r="E53" s="74">
        <v>414500</v>
      </c>
      <c r="F53" s="74">
        <v>40600</v>
      </c>
      <c r="G53" s="75">
        <f t="shared" si="1"/>
        <v>0.9020506634499397</v>
      </c>
      <c r="H53" s="15"/>
    </row>
    <row r="54" spans="1:8" ht="15.75">
      <c r="A54" s="27" t="s">
        <v>61</v>
      </c>
      <c r="B54" s="30"/>
      <c r="C54" s="14"/>
      <c r="D54" s="73">
        <v>618</v>
      </c>
      <c r="E54" s="74">
        <v>68281796.09</v>
      </c>
      <c r="F54" s="74">
        <v>7658435.66</v>
      </c>
      <c r="G54" s="75">
        <f t="shared" si="1"/>
        <v>0.8878407408922626</v>
      </c>
      <c r="H54" s="15"/>
    </row>
    <row r="55" spans="1:8" ht="15.7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ht="15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>
      <c r="A60" s="32"/>
      <c r="B60" s="18"/>
      <c r="C60" s="21"/>
      <c r="D60" s="77"/>
      <c r="E60" s="97"/>
      <c r="F60" s="80"/>
      <c r="G60" s="79"/>
      <c r="H60" s="2"/>
    </row>
    <row r="61" spans="1:8" ht="18">
      <c r="A61" s="20" t="s">
        <v>45</v>
      </c>
      <c r="B61" s="20"/>
      <c r="C61" s="39"/>
      <c r="D61" s="81">
        <f>SUM(D44:D57)</f>
        <v>934</v>
      </c>
      <c r="E61" s="82">
        <f>SUM(E44:E60)</f>
        <v>116948326.45</v>
      </c>
      <c r="F61" s="82">
        <f>SUM(F44:F60)</f>
        <v>11067872.5</v>
      </c>
      <c r="G61" s="83">
        <f>1-(F61/E61)</f>
        <v>0.9053610014271393</v>
      </c>
      <c r="H61" s="2"/>
    </row>
    <row r="62" spans="1:8" ht="18">
      <c r="A62" s="33"/>
      <c r="B62" s="33"/>
      <c r="C62" s="39"/>
      <c r="D62" s="98"/>
      <c r="E62" s="92"/>
      <c r="F62" s="34"/>
      <c r="G62" s="34"/>
      <c r="H62" s="2"/>
    </row>
    <row r="63" spans="1:8" ht="18">
      <c r="A63" s="35" t="s">
        <v>46</v>
      </c>
      <c r="B63" s="36"/>
      <c r="C63" s="39"/>
      <c r="D63" s="51"/>
      <c r="E63" s="36"/>
      <c r="F63" s="37">
        <f>F61+F25</f>
        <v>11067872.5</v>
      </c>
      <c r="G63" s="36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151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>
        <v>5</v>
      </c>
      <c r="E10" s="74">
        <v>373891</v>
      </c>
      <c r="F10" s="74">
        <v>79945.5</v>
      </c>
      <c r="G10" s="75">
        <f>F10/E10</f>
        <v>0.2138203380129503</v>
      </c>
      <c r="H10" s="15"/>
    </row>
    <row r="11" spans="1:8" ht="15.7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63</v>
      </c>
      <c r="B12" s="13"/>
      <c r="C12" s="14"/>
      <c r="D12" s="73">
        <v>1</v>
      </c>
      <c r="E12" s="74">
        <v>50324</v>
      </c>
      <c r="F12" s="74">
        <v>12356</v>
      </c>
      <c r="G12" s="75">
        <f>F12/E12</f>
        <v>0.24552897225975678</v>
      </c>
      <c r="H12" s="15"/>
    </row>
    <row r="13" spans="1:8" ht="15.7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130</v>
      </c>
      <c r="B14" s="13"/>
      <c r="C14" s="14"/>
      <c r="D14" s="73">
        <v>6</v>
      </c>
      <c r="E14" s="74">
        <v>2944232</v>
      </c>
      <c r="F14" s="74">
        <v>335210</v>
      </c>
      <c r="G14" s="75">
        <f>F14/E14</f>
        <v>0.11385312027041347</v>
      </c>
      <c r="H14" s="15"/>
    </row>
    <row r="15" spans="1:8" ht="15.7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112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132</v>
      </c>
      <c r="B17" s="13"/>
      <c r="C17" s="14"/>
      <c r="D17" s="73">
        <v>1</v>
      </c>
      <c r="E17" s="74">
        <v>79065</v>
      </c>
      <c r="F17" s="74">
        <v>-7729.5</v>
      </c>
      <c r="G17" s="75">
        <f>F17/E17</f>
        <v>-0.09776133560994119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590663</v>
      </c>
      <c r="F18" s="74">
        <v>127538</v>
      </c>
      <c r="G18" s="75">
        <f>F18/E18</f>
        <v>0.21592346227882905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125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155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118</v>
      </c>
      <c r="B23" s="13"/>
      <c r="C23" s="14"/>
      <c r="D23" s="73">
        <v>8</v>
      </c>
      <c r="E23" s="74">
        <v>973867</v>
      </c>
      <c r="F23" s="74">
        <v>209169</v>
      </c>
      <c r="G23" s="75">
        <f>F23/E23</f>
        <v>0.21478189526906652</v>
      </c>
      <c r="H23" s="15"/>
    </row>
    <row r="24" spans="1:8" ht="15.75">
      <c r="A24" s="93" t="s">
        <v>156</v>
      </c>
      <c r="B24" s="13"/>
      <c r="C24" s="14"/>
      <c r="D24" s="73">
        <v>1</v>
      </c>
      <c r="E24" s="74">
        <v>399872</v>
      </c>
      <c r="F24" s="74">
        <v>117130</v>
      </c>
      <c r="G24" s="75">
        <f>F24/E24</f>
        <v>0.2929187339948784</v>
      </c>
      <c r="H24" s="15"/>
    </row>
    <row r="25" spans="1:8" ht="15.75">
      <c r="A25" s="94" t="s">
        <v>20</v>
      </c>
      <c r="B25" s="13"/>
      <c r="C25" s="14"/>
      <c r="D25" s="73">
        <v>1</v>
      </c>
      <c r="E25" s="74">
        <v>18920</v>
      </c>
      <c r="F25" s="74">
        <v>-5696</v>
      </c>
      <c r="G25" s="75">
        <f>F25/E25</f>
        <v>-0.3010570824524313</v>
      </c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147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110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24</v>
      </c>
      <c r="E39" s="82">
        <f>SUM(E9:E38)</f>
        <v>5430834</v>
      </c>
      <c r="F39" s="82">
        <f>SUM(F9:F38)</f>
        <v>867923</v>
      </c>
      <c r="G39" s="83">
        <f>F39/E39</f>
        <v>0.1598139438620293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53</v>
      </c>
      <c r="E46" s="74">
        <v>2044356</v>
      </c>
      <c r="F46" s="74">
        <v>155526.63</v>
      </c>
      <c r="G46" s="75">
        <f>1-(+F46/E46)</f>
        <v>0.9239239007296185</v>
      </c>
      <c r="H46" s="15"/>
    </row>
    <row r="47" spans="1:8" ht="15.75">
      <c r="A47" s="27" t="s">
        <v>36</v>
      </c>
      <c r="B47" s="28"/>
      <c r="C47" s="14"/>
      <c r="D47" s="73">
        <v>6</v>
      </c>
      <c r="E47" s="74">
        <v>1299580.5</v>
      </c>
      <c r="F47" s="74">
        <v>63686.37</v>
      </c>
      <c r="G47" s="75"/>
      <c r="H47" s="15"/>
    </row>
    <row r="48" spans="1:8" ht="15.75">
      <c r="A48" s="27" t="s">
        <v>37</v>
      </c>
      <c r="B48" s="28"/>
      <c r="C48" s="14"/>
      <c r="D48" s="73">
        <v>53</v>
      </c>
      <c r="E48" s="74">
        <v>4592561</v>
      </c>
      <c r="F48" s="74">
        <v>459942.02</v>
      </c>
      <c r="G48" s="75">
        <f>1-(+F48/E48)</f>
        <v>0.8998506454241979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18</v>
      </c>
      <c r="E50" s="74">
        <v>904870</v>
      </c>
      <c r="F50" s="74">
        <v>72660</v>
      </c>
      <c r="G50" s="75">
        <f>1-(+F50/E50)</f>
        <v>0.9197011725441223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>
      <c r="A54" s="27" t="s">
        <v>61</v>
      </c>
      <c r="B54" s="30"/>
      <c r="C54" s="14"/>
      <c r="D54" s="73">
        <v>544</v>
      </c>
      <c r="E54" s="74">
        <v>43847841.92</v>
      </c>
      <c r="F54" s="74">
        <v>5258282.08</v>
      </c>
      <c r="G54" s="75">
        <f>1-(+F54/E54)</f>
        <v>0.8800788853053774</v>
      </c>
      <c r="H54" s="15"/>
    </row>
    <row r="55" spans="1:8" ht="15.7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>
      <c r="A56" s="72" t="s">
        <v>127</v>
      </c>
      <c r="B56" s="30"/>
      <c r="C56" s="14"/>
      <c r="D56" s="73">
        <v>213</v>
      </c>
      <c r="E56" s="74">
        <v>35823943.86</v>
      </c>
      <c r="F56" s="74">
        <v>3784521.33</v>
      </c>
      <c r="G56" s="75">
        <f>1-(+F56/E56)</f>
        <v>0.8943577696305601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887</v>
      </c>
      <c r="E62" s="82">
        <f>SUM(E44:E61)</f>
        <v>88513153.28</v>
      </c>
      <c r="F62" s="82">
        <f>SUM(F44:F61)</f>
        <v>9794618.43</v>
      </c>
      <c r="G62" s="83">
        <f>1-(+F62/E62)</f>
        <v>0.8893427918106591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6"/>
      <c r="D64" s="36"/>
      <c r="E64" s="36"/>
      <c r="F64" s="37">
        <f>F62+F39</f>
        <v>10662541.43</v>
      </c>
      <c r="G64" s="36"/>
      <c r="H64" s="2"/>
    </row>
    <row r="65" spans="1:8" ht="18">
      <c r="A65" s="38"/>
      <c r="B65" s="39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37"/>
      <c r="F72" s="2"/>
      <c r="G72" s="2"/>
      <c r="H72" s="2"/>
    </row>
    <row r="73" spans="1:8" ht="18">
      <c r="A73" s="43"/>
      <c r="B73" s="39"/>
      <c r="C73" s="39"/>
      <c r="D73" s="39"/>
      <c r="E73" s="44"/>
      <c r="F73" s="2"/>
      <c r="G73" s="2"/>
      <c r="H73" s="2"/>
    </row>
    <row r="74" spans="1:8" ht="18">
      <c r="A74" s="43"/>
      <c r="B74" s="39"/>
      <c r="C74" s="39"/>
      <c r="D74" s="39"/>
      <c r="E74" s="45"/>
      <c r="F74" s="2"/>
      <c r="G74" s="2"/>
      <c r="H74" s="2"/>
    </row>
    <row r="75" spans="1:8" ht="18">
      <c r="A75" s="43"/>
      <c r="B75" s="39"/>
      <c r="C75" s="39"/>
      <c r="D75" s="39"/>
      <c r="E75" s="46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37"/>
      <c r="F77" s="2"/>
      <c r="G77" s="2"/>
      <c r="H77" s="2"/>
    </row>
    <row r="78" spans="1:8" ht="18">
      <c r="A78" s="43"/>
      <c r="B78" s="39"/>
      <c r="C78" s="39"/>
      <c r="D78" s="39"/>
      <c r="E78" s="44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5"/>
      <c r="F81" s="2"/>
      <c r="G81" s="2"/>
      <c r="H81" s="2"/>
    </row>
    <row r="82" spans="1:8" ht="18">
      <c r="A82" s="43"/>
      <c r="B82" s="39"/>
      <c r="C82" s="39"/>
      <c r="D82" s="39"/>
      <c r="E82" s="47"/>
      <c r="F82" s="2"/>
      <c r="G82" s="2"/>
      <c r="H82" s="2"/>
    </row>
    <row r="83" spans="1:8" ht="18">
      <c r="A83" s="43"/>
      <c r="B83" s="39"/>
      <c r="C83" s="39"/>
      <c r="D83" s="39"/>
      <c r="E83" s="39"/>
      <c r="F83" s="2"/>
      <c r="G83" s="2"/>
      <c r="H83" s="2"/>
    </row>
    <row r="84" spans="1:8" ht="15.7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>
      <c r="A11" s="93" t="s">
        <v>101</v>
      </c>
      <c r="B11" s="13"/>
      <c r="C11" s="14"/>
      <c r="D11" s="73">
        <v>6</v>
      </c>
      <c r="E11" s="99">
        <v>1254295</v>
      </c>
      <c r="F11" s="74">
        <v>396099.5</v>
      </c>
      <c r="G11" s="75">
        <f aca="true" t="shared" si="0" ref="G11:G23">F11/E11</f>
        <v>0.3157945299949374</v>
      </c>
      <c r="H11" s="15"/>
    </row>
    <row r="12" spans="1:8" ht="15.7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>
      <c r="A13" s="93" t="s">
        <v>64</v>
      </c>
      <c r="B13" s="13"/>
      <c r="C13" s="14"/>
      <c r="D13" s="73">
        <v>1</v>
      </c>
      <c r="E13" s="99">
        <v>117054.3</v>
      </c>
      <c r="F13" s="74">
        <v>42447.8</v>
      </c>
      <c r="G13" s="75">
        <f t="shared" si="0"/>
        <v>0.3626334103061571</v>
      </c>
      <c r="H13" s="15"/>
    </row>
    <row r="14" spans="1:8" ht="15.75">
      <c r="A14" s="93" t="s">
        <v>130</v>
      </c>
      <c r="B14" s="13"/>
      <c r="C14" s="14"/>
      <c r="D14" s="73">
        <v>3</v>
      </c>
      <c r="E14" s="99">
        <v>1272098</v>
      </c>
      <c r="F14" s="74">
        <v>220548</v>
      </c>
      <c r="G14" s="75">
        <f t="shared" si="0"/>
        <v>0.1733734350655374</v>
      </c>
      <c r="H14" s="15"/>
    </row>
    <row r="15" spans="1:8" ht="15.75">
      <c r="A15" s="93" t="s">
        <v>25</v>
      </c>
      <c r="B15" s="13"/>
      <c r="C15" s="14"/>
      <c r="D15" s="73">
        <v>1</v>
      </c>
      <c r="E15" s="99">
        <v>150042</v>
      </c>
      <c r="F15" s="74">
        <v>74785</v>
      </c>
      <c r="G15" s="75">
        <f t="shared" si="0"/>
        <v>0.4984271070766852</v>
      </c>
      <c r="H15" s="15"/>
    </row>
    <row r="16" spans="1:8" ht="15.75">
      <c r="A16" s="93" t="s">
        <v>112</v>
      </c>
      <c r="B16" s="13"/>
      <c r="C16" s="14"/>
      <c r="D16" s="73">
        <v>2</v>
      </c>
      <c r="E16" s="99">
        <v>164145</v>
      </c>
      <c r="F16" s="74">
        <v>19773.5</v>
      </c>
      <c r="G16" s="75">
        <f t="shared" si="0"/>
        <v>0.1204636144871912</v>
      </c>
      <c r="H16" s="15"/>
    </row>
    <row r="17" spans="1:8" ht="15.75">
      <c r="A17" s="93" t="s">
        <v>132</v>
      </c>
      <c r="B17" s="13"/>
      <c r="C17" s="14"/>
      <c r="D17" s="73">
        <v>1</v>
      </c>
      <c r="E17" s="99">
        <v>143691</v>
      </c>
      <c r="F17" s="74">
        <v>40129.5</v>
      </c>
      <c r="G17" s="75">
        <f t="shared" si="0"/>
        <v>0.2792763638641251</v>
      </c>
      <c r="H17" s="15"/>
    </row>
    <row r="18" spans="1:8" ht="15.75">
      <c r="A18" s="93" t="s">
        <v>14</v>
      </c>
      <c r="B18" s="13"/>
      <c r="C18" s="14"/>
      <c r="D18" s="73">
        <v>2</v>
      </c>
      <c r="E18" s="99">
        <v>249669</v>
      </c>
      <c r="F18" s="74">
        <v>-33313</v>
      </c>
      <c r="G18" s="75">
        <f t="shared" si="0"/>
        <v>-0.1334286595452379</v>
      </c>
      <c r="H18" s="15"/>
    </row>
    <row r="19" spans="1:8" ht="15.75">
      <c r="A19" s="93" t="s">
        <v>15</v>
      </c>
      <c r="B19" s="13"/>
      <c r="C19" s="14"/>
      <c r="D19" s="73">
        <v>2</v>
      </c>
      <c r="E19" s="99">
        <v>1505606</v>
      </c>
      <c r="F19" s="74">
        <v>369785.5</v>
      </c>
      <c r="G19" s="75">
        <f t="shared" si="0"/>
        <v>0.245605756087582</v>
      </c>
      <c r="H19" s="15"/>
    </row>
    <row r="20" spans="1:8" ht="15.7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125</v>
      </c>
      <c r="B21" s="13"/>
      <c r="C21" s="14"/>
      <c r="D21" s="73">
        <v>2</v>
      </c>
      <c r="E21" s="99">
        <v>377553</v>
      </c>
      <c r="F21" s="74">
        <v>111268</v>
      </c>
      <c r="G21" s="75">
        <f t="shared" si="0"/>
        <v>0.29470829261057385</v>
      </c>
      <c r="H21" s="15"/>
    </row>
    <row r="22" spans="1:8" ht="15.75">
      <c r="A22" s="93" t="s">
        <v>155</v>
      </c>
      <c r="B22" s="13"/>
      <c r="C22" s="14"/>
      <c r="D22" s="73"/>
      <c r="E22" s="99"/>
      <c r="F22" s="74"/>
      <c r="G22" s="75"/>
      <c r="H22" s="15"/>
    </row>
    <row r="23" spans="1:8" ht="15.75">
      <c r="A23" s="93" t="s">
        <v>118</v>
      </c>
      <c r="B23" s="13"/>
      <c r="C23" s="14"/>
      <c r="D23" s="73">
        <v>12</v>
      </c>
      <c r="E23" s="99">
        <v>2199342</v>
      </c>
      <c r="F23" s="74">
        <v>392487.5</v>
      </c>
      <c r="G23" s="75">
        <f t="shared" si="0"/>
        <v>0.17845678389263697</v>
      </c>
      <c r="H23" s="15"/>
    </row>
    <row r="24" spans="1:8" ht="15.75">
      <c r="A24" s="93" t="s">
        <v>156</v>
      </c>
      <c r="B24" s="13"/>
      <c r="C24" s="14"/>
      <c r="D24" s="73"/>
      <c r="E24" s="99"/>
      <c r="F24" s="74"/>
      <c r="G24" s="75"/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784259</v>
      </c>
      <c r="F25" s="74">
        <v>171752.5</v>
      </c>
      <c r="G25" s="75">
        <f>F25/E25</f>
        <v>0.21899971820533778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>
      <c r="A29" s="70" t="s">
        <v>147</v>
      </c>
      <c r="B29" s="13"/>
      <c r="C29" s="14"/>
      <c r="D29" s="73"/>
      <c r="E29" s="99"/>
      <c r="F29" s="74"/>
      <c r="G29" s="75"/>
      <c r="H29" s="15"/>
    </row>
    <row r="30" spans="1:8" ht="15.75">
      <c r="A30" s="70" t="s">
        <v>67</v>
      </c>
      <c r="B30" s="13"/>
      <c r="C30" s="14"/>
      <c r="D30" s="73">
        <v>2</v>
      </c>
      <c r="E30" s="99">
        <v>85222</v>
      </c>
      <c r="F30" s="74">
        <v>30776.5</v>
      </c>
      <c r="G30" s="75">
        <f>F30/E30</f>
        <v>0.36113327544530754</v>
      </c>
      <c r="H30" s="15"/>
    </row>
    <row r="31" spans="1:8" ht="15.75">
      <c r="A31" s="70" t="s">
        <v>110</v>
      </c>
      <c r="B31" s="13"/>
      <c r="C31" s="14"/>
      <c r="D31" s="73"/>
      <c r="E31" s="99"/>
      <c r="F31" s="74"/>
      <c r="G31" s="75"/>
      <c r="H31" s="15"/>
    </row>
    <row r="32" spans="1:8" ht="15.75">
      <c r="A32" s="70" t="s">
        <v>53</v>
      </c>
      <c r="B32" s="13"/>
      <c r="C32" s="14"/>
      <c r="D32" s="73">
        <v>1</v>
      </c>
      <c r="E32" s="99">
        <v>176779</v>
      </c>
      <c r="F32" s="74">
        <v>58435</v>
      </c>
      <c r="G32" s="75">
        <f>F32/E32</f>
        <v>0.33055396851435975</v>
      </c>
      <c r="H32" s="15"/>
    </row>
    <row r="33" spans="1:8" ht="15.75">
      <c r="A33" s="70" t="s">
        <v>98</v>
      </c>
      <c r="B33" s="13"/>
      <c r="C33" s="14"/>
      <c r="D33" s="73">
        <v>1</v>
      </c>
      <c r="E33" s="99">
        <v>46877</v>
      </c>
      <c r="F33" s="74">
        <v>17714</v>
      </c>
      <c r="G33" s="75">
        <f>F33/E33</f>
        <v>0.3778825436781364</v>
      </c>
      <c r="H33" s="15"/>
    </row>
    <row r="34" spans="1:8" ht="15.75">
      <c r="A34" s="70" t="s">
        <v>103</v>
      </c>
      <c r="B34" s="13"/>
      <c r="C34" s="14"/>
      <c r="D34" s="73">
        <v>2</v>
      </c>
      <c r="E34" s="99">
        <v>1273520</v>
      </c>
      <c r="F34" s="74">
        <v>256344.5</v>
      </c>
      <c r="G34" s="75">
        <f>F34/E34</f>
        <v>0.20128816194484578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42</v>
      </c>
      <c r="E39" s="82">
        <f>SUM(E9:E38)</f>
        <v>9800152.3</v>
      </c>
      <c r="F39" s="82">
        <f>SUM(F9:F38)</f>
        <v>2169033.8</v>
      </c>
      <c r="G39" s="83">
        <f>F39/E39</f>
        <v>0.22132653999673044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114</v>
      </c>
      <c r="E44" s="74">
        <v>12674243.05</v>
      </c>
      <c r="F44" s="74">
        <v>691349.07</v>
      </c>
      <c r="G44" s="75">
        <f>1-(+F44/E44)</f>
        <v>0.9454524370984033</v>
      </c>
      <c r="H44" s="15"/>
    </row>
    <row r="45" spans="1:8" ht="15.75">
      <c r="A45" s="27" t="s">
        <v>34</v>
      </c>
      <c r="B45" s="28"/>
      <c r="C45" s="14"/>
      <c r="D45" s="73">
        <v>19</v>
      </c>
      <c r="E45" s="74">
        <v>7919524.56</v>
      </c>
      <c r="F45" s="74">
        <v>755351.78</v>
      </c>
      <c r="G45" s="75">
        <f aca="true" t="shared" si="1" ref="G45:G53">1-(+F45/E45)</f>
        <v>0.9046215749092897</v>
      </c>
      <c r="H45" s="15"/>
    </row>
    <row r="46" spans="1:8" ht="15.75">
      <c r="A46" s="27" t="s">
        <v>35</v>
      </c>
      <c r="B46" s="28"/>
      <c r="C46" s="14"/>
      <c r="D46" s="73">
        <v>209</v>
      </c>
      <c r="E46" s="74">
        <v>6133188.75</v>
      </c>
      <c r="F46" s="74">
        <v>451984.03</v>
      </c>
      <c r="G46" s="75">
        <f t="shared" si="1"/>
        <v>0.9263052143960187</v>
      </c>
      <c r="H46" s="15"/>
    </row>
    <row r="47" spans="1:8" ht="15.75">
      <c r="A47" s="27" t="s">
        <v>36</v>
      </c>
      <c r="B47" s="28"/>
      <c r="C47" s="14"/>
      <c r="D47" s="73">
        <v>16</v>
      </c>
      <c r="E47" s="74">
        <v>728935</v>
      </c>
      <c r="F47" s="74">
        <v>83949.51</v>
      </c>
      <c r="G47" s="75">
        <f t="shared" si="1"/>
        <v>0.8848326531172189</v>
      </c>
      <c r="H47" s="15"/>
    </row>
    <row r="48" spans="1:8" ht="15.75">
      <c r="A48" s="27" t="s">
        <v>37</v>
      </c>
      <c r="B48" s="28"/>
      <c r="C48" s="14"/>
      <c r="D48" s="73">
        <v>122</v>
      </c>
      <c r="E48" s="74">
        <v>19849081.13</v>
      </c>
      <c r="F48" s="74">
        <v>1141770.63</v>
      </c>
      <c r="G48" s="75">
        <f t="shared" si="1"/>
        <v>0.9424774062576468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15</v>
      </c>
      <c r="E50" s="74">
        <v>1486380</v>
      </c>
      <c r="F50" s="74">
        <v>79830</v>
      </c>
      <c r="G50" s="75">
        <f t="shared" si="1"/>
        <v>0.9462923343963185</v>
      </c>
      <c r="H50" s="15"/>
    </row>
    <row r="51" spans="1:8" ht="15.75">
      <c r="A51" s="27" t="s">
        <v>40</v>
      </c>
      <c r="B51" s="28"/>
      <c r="C51" s="14"/>
      <c r="D51" s="73">
        <v>3</v>
      </c>
      <c r="E51" s="74">
        <v>318540</v>
      </c>
      <c r="F51" s="74">
        <v>27810</v>
      </c>
      <c r="G51" s="75">
        <f t="shared" si="1"/>
        <v>0.9126954228668299</v>
      </c>
      <c r="H51" s="15"/>
    </row>
    <row r="52" spans="1:8" ht="15.75">
      <c r="A52" s="27" t="s">
        <v>41</v>
      </c>
      <c r="B52" s="28"/>
      <c r="C52" s="14"/>
      <c r="D52" s="73">
        <v>5</v>
      </c>
      <c r="E52" s="74">
        <v>924525</v>
      </c>
      <c r="F52" s="74">
        <v>-30425</v>
      </c>
      <c r="G52" s="75">
        <f t="shared" si="1"/>
        <v>1.0329087910007841</v>
      </c>
      <c r="H52" s="15"/>
    </row>
    <row r="53" spans="1:8" ht="15.75">
      <c r="A53" s="29" t="s">
        <v>60</v>
      </c>
      <c r="B53" s="30"/>
      <c r="C53" s="14"/>
      <c r="D53" s="73">
        <v>2</v>
      </c>
      <c r="E53" s="74">
        <v>160400</v>
      </c>
      <c r="F53" s="74">
        <v>900</v>
      </c>
      <c r="G53" s="75">
        <f t="shared" si="1"/>
        <v>0.9943890274314214</v>
      </c>
      <c r="H53" s="15"/>
    </row>
    <row r="54" spans="1:8" ht="15.75">
      <c r="A54" s="27" t="s">
        <v>61</v>
      </c>
      <c r="B54" s="30"/>
      <c r="C54" s="14"/>
      <c r="D54" s="73">
        <v>1267</v>
      </c>
      <c r="E54" s="74">
        <v>100816507.28</v>
      </c>
      <c r="F54" s="74">
        <v>11210618.52</v>
      </c>
      <c r="G54" s="75">
        <f>1-(+F54/E54)</f>
        <v>0.8888017565529771</v>
      </c>
      <c r="H54" s="15"/>
    </row>
    <row r="55" spans="1:8" ht="15.75">
      <c r="A55" s="27" t="s">
        <v>62</v>
      </c>
      <c r="B55" s="30"/>
      <c r="C55" s="14"/>
      <c r="D55" s="73">
        <v>21</v>
      </c>
      <c r="E55" s="74">
        <v>533138.16</v>
      </c>
      <c r="F55" s="74">
        <v>23248.19</v>
      </c>
      <c r="G55" s="75">
        <f>1-(+F55/E55)</f>
        <v>0.9563936860193988</v>
      </c>
      <c r="H55" s="15"/>
    </row>
    <row r="56" spans="1:8" ht="15.75">
      <c r="A56" s="72" t="s">
        <v>127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97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1793</v>
      </c>
      <c r="E62" s="82">
        <f>SUM(E44:E61)</f>
        <v>151544462.92999998</v>
      </c>
      <c r="F62" s="82">
        <f>SUM(F44:F61)</f>
        <v>14436386.729999999</v>
      </c>
      <c r="G62" s="83">
        <f>1-(F62/E62)</f>
        <v>0.9047382764709238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F62+F39</f>
        <v>16605420.529999997</v>
      </c>
      <c r="G64" s="36"/>
      <c r="H64" s="2"/>
    </row>
    <row r="65" spans="1:8" ht="18">
      <c r="A65" s="38"/>
      <c r="B65" s="39"/>
      <c r="C65" s="39"/>
      <c r="D65" s="114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2</v>
      </c>
      <c r="E9" s="74">
        <v>75297</v>
      </c>
      <c r="F9" s="74">
        <v>24001</v>
      </c>
      <c r="G9" s="75">
        <f>F9/E9</f>
        <v>0.31875107906025474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>
        <v>1</v>
      </c>
      <c r="E31" s="74">
        <v>21395</v>
      </c>
      <c r="F31" s="74">
        <v>7935</v>
      </c>
      <c r="G31" s="75">
        <f>+F31/E31</f>
        <v>0.370881046973592</v>
      </c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119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3</v>
      </c>
      <c r="E39" s="82">
        <f>SUM(E9:E38)</f>
        <v>96692</v>
      </c>
      <c r="F39" s="82">
        <f>SUM(F9:F38)</f>
        <v>31936</v>
      </c>
      <c r="G39" s="83">
        <f>F39/E39</f>
        <v>0.33028585612046496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customHeight="1">
      <c r="A44" s="27" t="s">
        <v>33</v>
      </c>
      <c r="B44" s="28"/>
      <c r="C44" s="14"/>
      <c r="D44" s="73">
        <v>19</v>
      </c>
      <c r="E44" s="74">
        <v>748280.5</v>
      </c>
      <c r="F44" s="74">
        <v>38924.8</v>
      </c>
      <c r="G44" s="75">
        <f>1-(+F44/E44)</f>
        <v>0.9479810044495346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20</v>
      </c>
      <c r="E46" s="74">
        <v>516200</v>
      </c>
      <c r="F46" s="74">
        <v>60726.76</v>
      </c>
      <c r="G46" s="75">
        <f>1-(+F46/E46)</f>
        <v>0.8823580782642386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536002</v>
      </c>
      <c r="F47" s="74">
        <v>98293.7</v>
      </c>
      <c r="G47" s="75">
        <f>1-(+F47/E47)</f>
        <v>0.8166169156085239</v>
      </c>
      <c r="H47" s="15"/>
    </row>
    <row r="48" spans="1:8" ht="15.75" customHeight="1">
      <c r="A48" s="27" t="s">
        <v>37</v>
      </c>
      <c r="B48" s="28"/>
      <c r="C48" s="14"/>
      <c r="D48" s="73">
        <v>24</v>
      </c>
      <c r="E48" s="74">
        <v>1275721.24</v>
      </c>
      <c r="F48" s="74">
        <v>82179.26</v>
      </c>
      <c r="G48" s="75">
        <f>1-(+F48/E48)</f>
        <v>0.9355821182376802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9</v>
      </c>
      <c r="E50" s="74">
        <v>565137</v>
      </c>
      <c r="F50" s="74">
        <v>63714</v>
      </c>
      <c r="G50" s="75">
        <f>1-(+F50/E50)</f>
        <v>0.8872591955578912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332</v>
      </c>
      <c r="E53" s="74">
        <v>22806319.1</v>
      </c>
      <c r="F53" s="74">
        <v>2722039.2</v>
      </c>
      <c r="G53" s="75">
        <f>1-(+F53/E53)</f>
        <v>0.8806453953369442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416</v>
      </c>
      <c r="E60" s="82">
        <f>SUM(E44:E59)</f>
        <v>26447659.840000004</v>
      </c>
      <c r="F60" s="82">
        <f>SUM(F44:F59)</f>
        <v>3065877.72</v>
      </c>
      <c r="G60" s="83">
        <f>1-(F60/E60)</f>
        <v>0.8840775426428049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3097813.72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tabSelected="1" showOutlineSymbols="0" zoomScale="87" zoomScaleNormal="87" zoomScalePageLayoutView="0" workbookViewId="0" topLeftCell="A49">
      <selection activeCell="A76" sqref="A76:IV76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153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4</v>
      </c>
      <c r="E10" s="74">
        <v>901802</v>
      </c>
      <c r="F10" s="74">
        <v>202679.5</v>
      </c>
      <c r="G10" s="104">
        <f>F10/E10</f>
        <v>0.22474944610901285</v>
      </c>
      <c r="H10" s="15"/>
    </row>
    <row r="11" spans="1:8" ht="15.75">
      <c r="A11" s="93" t="s">
        <v>73</v>
      </c>
      <c r="B11" s="13"/>
      <c r="C11" s="14"/>
      <c r="D11" s="73">
        <v>1</v>
      </c>
      <c r="E11" s="74">
        <v>441391</v>
      </c>
      <c r="F11" s="74">
        <v>138282.9</v>
      </c>
      <c r="G11" s="104">
        <f>F11/E11</f>
        <v>0.3132888980518406</v>
      </c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176250</v>
      </c>
      <c r="F12" s="74">
        <v>50647</v>
      </c>
      <c r="G12" s="104">
        <f>F12/E12</f>
        <v>0.28735886524822696</v>
      </c>
      <c r="H12" s="15"/>
    </row>
    <row r="13" spans="1:8" ht="15.75">
      <c r="A13" s="93" t="s">
        <v>74</v>
      </c>
      <c r="B13" s="13"/>
      <c r="C13" s="14"/>
      <c r="D13" s="73">
        <v>19</v>
      </c>
      <c r="E13" s="74">
        <v>4726273</v>
      </c>
      <c r="F13" s="74">
        <v>744585.5</v>
      </c>
      <c r="G13" s="104">
        <f>F13/E13</f>
        <v>0.1575417882124033</v>
      </c>
      <c r="H13" s="15"/>
    </row>
    <row r="14" spans="1:8" ht="15.75">
      <c r="A14" s="93" t="s">
        <v>122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114</v>
      </c>
      <c r="B15" s="13"/>
      <c r="C15" s="14"/>
      <c r="D15" s="73"/>
      <c r="E15" s="74"/>
      <c r="F15" s="74"/>
      <c r="G15" s="104"/>
      <c r="H15" s="15"/>
    </row>
    <row r="16" spans="1:8" ht="15.75">
      <c r="A16" s="93" t="s">
        <v>123</v>
      </c>
      <c r="B16" s="13"/>
      <c r="C16" s="14"/>
      <c r="D16" s="73"/>
      <c r="E16" s="74"/>
      <c r="F16" s="74"/>
      <c r="G16" s="104"/>
      <c r="H16" s="15"/>
    </row>
    <row r="17" spans="1:8" ht="15.75">
      <c r="A17" s="93" t="s">
        <v>154</v>
      </c>
      <c r="B17" s="13"/>
      <c r="C17" s="14"/>
      <c r="D17" s="73"/>
      <c r="E17" s="74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2</v>
      </c>
      <c r="E18" s="74">
        <v>1534385</v>
      </c>
      <c r="F18" s="74">
        <v>437211</v>
      </c>
      <c r="G18" s="104">
        <f>F18/E18</f>
        <v>0.2849421755296096</v>
      </c>
      <c r="H18" s="15"/>
    </row>
    <row r="19" spans="1:8" ht="15.75">
      <c r="A19" s="93" t="s">
        <v>15</v>
      </c>
      <c r="B19" s="13"/>
      <c r="C19" s="14"/>
      <c r="D19" s="73">
        <v>2</v>
      </c>
      <c r="E19" s="74">
        <v>2666997</v>
      </c>
      <c r="F19" s="74">
        <v>767203</v>
      </c>
      <c r="G19" s="104">
        <f>F19/E19</f>
        <v>0.28766549043737205</v>
      </c>
      <c r="H19" s="15"/>
    </row>
    <row r="20" spans="1:8" ht="15.7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>
      <c r="A21" s="93" t="s">
        <v>75</v>
      </c>
      <c r="B21" s="13"/>
      <c r="C21" s="14"/>
      <c r="D21" s="73">
        <v>3</v>
      </c>
      <c r="E21" s="74">
        <v>2432306</v>
      </c>
      <c r="F21" s="74">
        <v>353302</v>
      </c>
      <c r="G21" s="104">
        <f>F21/E21</f>
        <v>0.14525392775415594</v>
      </c>
      <c r="H21" s="15"/>
    </row>
    <row r="22" spans="1:8" ht="15.7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157</v>
      </c>
      <c r="B23" s="13"/>
      <c r="C23" s="14"/>
      <c r="D23" s="73">
        <v>1</v>
      </c>
      <c r="E23" s="74">
        <v>81441</v>
      </c>
      <c r="F23" s="74">
        <v>41455.5</v>
      </c>
      <c r="G23" s="104">
        <f>F23/E23</f>
        <v>0.5090249382988912</v>
      </c>
      <c r="H23" s="15"/>
    </row>
    <row r="24" spans="1:8" ht="15.75">
      <c r="A24" s="93" t="s">
        <v>150</v>
      </c>
      <c r="B24" s="13"/>
      <c r="C24" s="14"/>
      <c r="D24" s="73">
        <v>1</v>
      </c>
      <c r="E24" s="74">
        <v>507374</v>
      </c>
      <c r="F24" s="74">
        <v>85619</v>
      </c>
      <c r="G24" s="104">
        <f>F24/E24</f>
        <v>0.16874928553690177</v>
      </c>
      <c r="H24" s="15"/>
    </row>
    <row r="25" spans="1:8" ht="15.75">
      <c r="A25" s="94" t="s">
        <v>20</v>
      </c>
      <c r="B25" s="13"/>
      <c r="C25" s="14"/>
      <c r="D25" s="73">
        <v>4</v>
      </c>
      <c r="E25" s="74">
        <v>1429608</v>
      </c>
      <c r="F25" s="74">
        <v>338414</v>
      </c>
      <c r="G25" s="104">
        <f>F25/E25</f>
        <v>0.23671803739206831</v>
      </c>
      <c r="H25" s="15"/>
    </row>
    <row r="26" spans="1:8" ht="15.75">
      <c r="A26" s="94" t="s">
        <v>21</v>
      </c>
      <c r="B26" s="13"/>
      <c r="C26" s="14"/>
      <c r="D26" s="73">
        <v>23</v>
      </c>
      <c r="E26" s="74">
        <v>311864</v>
      </c>
      <c r="F26" s="74">
        <v>311864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77897</v>
      </c>
      <c r="F28" s="74">
        <v>21504.8</v>
      </c>
      <c r="G28" s="104">
        <f>F28/E28</f>
        <v>0.27606711426627467</v>
      </c>
      <c r="H28" s="15"/>
    </row>
    <row r="29" spans="1:8" ht="15.75">
      <c r="A29" s="70" t="s">
        <v>159</v>
      </c>
      <c r="B29" s="13"/>
      <c r="C29" s="14"/>
      <c r="D29" s="73">
        <v>1</v>
      </c>
      <c r="E29" s="74">
        <v>1241289</v>
      </c>
      <c r="F29" s="74">
        <v>265783</v>
      </c>
      <c r="G29" s="104">
        <f>F29/E29</f>
        <v>0.2141185493466872</v>
      </c>
      <c r="H29" s="15"/>
    </row>
    <row r="30" spans="1:8" ht="15.75">
      <c r="A30" s="70" t="s">
        <v>117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149</v>
      </c>
      <c r="B32" s="13"/>
      <c r="C32" s="14"/>
      <c r="D32" s="73">
        <v>1</v>
      </c>
      <c r="E32" s="74">
        <v>350126</v>
      </c>
      <c r="F32" s="74">
        <v>129332</v>
      </c>
      <c r="G32" s="104">
        <f>F32/E32</f>
        <v>0.36938702067255785</v>
      </c>
      <c r="H32" s="15"/>
    </row>
    <row r="33" spans="1:8" ht="15.75">
      <c r="A33" s="70" t="s">
        <v>160</v>
      </c>
      <c r="B33" s="13"/>
      <c r="C33" s="14"/>
      <c r="D33" s="73">
        <v>3</v>
      </c>
      <c r="E33" s="74">
        <v>770330</v>
      </c>
      <c r="F33" s="74">
        <v>221420.54</v>
      </c>
      <c r="G33" s="104">
        <f>F33/E33</f>
        <v>0.2874359560188491</v>
      </c>
      <c r="H33" s="15"/>
    </row>
    <row r="34" spans="1:8" ht="15.75">
      <c r="A34" s="70" t="s">
        <v>76</v>
      </c>
      <c r="B34" s="13"/>
      <c r="C34" s="14"/>
      <c r="D34" s="73">
        <v>3</v>
      </c>
      <c r="E34" s="74">
        <v>3081980</v>
      </c>
      <c r="F34" s="74">
        <v>276563</v>
      </c>
      <c r="G34" s="104">
        <f>F34/E34</f>
        <v>0.08973549471443683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69</v>
      </c>
      <c r="E39" s="82">
        <f>SUM(E9:E38)</f>
        <v>20731313</v>
      </c>
      <c r="F39" s="82">
        <f>SUM(F9:F38)</f>
        <v>4385866.74</v>
      </c>
      <c r="G39" s="106">
        <f>F39/E39</f>
        <v>0.21155759599018162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>
      <c r="A44" s="27" t="s">
        <v>10</v>
      </c>
      <c r="B44" s="28"/>
      <c r="C44" s="14"/>
      <c r="D44" s="73">
        <v>12</v>
      </c>
      <c r="E44" s="111">
        <v>4154017.5</v>
      </c>
      <c r="F44" s="74">
        <v>198418.76</v>
      </c>
      <c r="G44" s="104">
        <f>1-(+F44/E44)</f>
        <v>0.9522344910679842</v>
      </c>
      <c r="H44" s="2"/>
    </row>
    <row r="45" spans="1:8" ht="15.75">
      <c r="A45" s="27"/>
      <c r="B45" s="28"/>
      <c r="C45" s="14"/>
      <c r="D45" s="73"/>
      <c r="E45" s="111"/>
      <c r="F45" s="74"/>
      <c r="G45" s="104"/>
      <c r="H45" s="2"/>
    </row>
    <row r="46" spans="1:8" ht="15.75">
      <c r="A46" s="27"/>
      <c r="B46" s="28"/>
      <c r="C46" s="14"/>
      <c r="D46" s="73"/>
      <c r="E46" s="111"/>
      <c r="F46" s="74"/>
      <c r="G46" s="104"/>
      <c r="H46" s="2"/>
    </row>
    <row r="47" spans="1:8" ht="15.75">
      <c r="A47" s="27"/>
      <c r="B47" s="28"/>
      <c r="C47" s="14"/>
      <c r="D47" s="73"/>
      <c r="E47" s="111"/>
      <c r="F47" s="74"/>
      <c r="G47" s="104"/>
      <c r="H47" s="2"/>
    </row>
    <row r="48" spans="1:8" ht="15.7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141</v>
      </c>
      <c r="B53" s="20"/>
      <c r="C53" s="21"/>
      <c r="D53" s="138">
        <f>SUM(D44:D49)</f>
        <v>12</v>
      </c>
      <c r="E53" s="139">
        <f>SUM(E44:E52)</f>
        <v>4154017.5</v>
      </c>
      <c r="F53" s="139">
        <f>SUM(F44:F52)</f>
        <v>198418.76</v>
      </c>
      <c r="G53" s="110">
        <f>1-(+F53/E53)</f>
        <v>0.9522344910679842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.75">
      <c r="A58" s="27" t="s">
        <v>33</v>
      </c>
      <c r="B58" s="28"/>
      <c r="C58" s="14"/>
      <c r="D58" s="73">
        <v>95</v>
      </c>
      <c r="E58" s="74">
        <v>20689587.75</v>
      </c>
      <c r="F58" s="74">
        <v>993985.16</v>
      </c>
      <c r="G58" s="104">
        <f>1-(+F58/E58)</f>
        <v>0.9519572273739481</v>
      </c>
      <c r="H58" s="15"/>
    </row>
    <row r="59" spans="1:8" ht="15.75">
      <c r="A59" s="27" t="s">
        <v>34</v>
      </c>
      <c r="B59" s="28"/>
      <c r="C59" s="14"/>
      <c r="D59" s="73">
        <v>8</v>
      </c>
      <c r="E59" s="74">
        <v>8513235.77</v>
      </c>
      <c r="F59" s="74">
        <v>906583.71</v>
      </c>
      <c r="G59" s="104">
        <f>1-(+F59/E59)</f>
        <v>0.8935089154708092</v>
      </c>
      <c r="H59" s="15"/>
    </row>
    <row r="60" spans="1:8" ht="15.75">
      <c r="A60" s="27" t="s">
        <v>35</v>
      </c>
      <c r="B60" s="28"/>
      <c r="C60" s="14"/>
      <c r="D60" s="73">
        <v>278</v>
      </c>
      <c r="E60" s="74">
        <v>20991974.25</v>
      </c>
      <c r="F60" s="74">
        <v>1005260.83</v>
      </c>
      <c r="G60" s="104">
        <f>1-(+F60/E60)</f>
        <v>0.9521121349508134</v>
      </c>
      <c r="H60" s="15"/>
    </row>
    <row r="61" spans="1:8" ht="15.75">
      <c r="A61" s="27" t="s">
        <v>36</v>
      </c>
      <c r="B61" s="28"/>
      <c r="C61" s="14"/>
      <c r="D61" s="73">
        <v>22</v>
      </c>
      <c r="E61" s="74">
        <v>2618988</v>
      </c>
      <c r="F61" s="74">
        <v>251695.3</v>
      </c>
      <c r="G61" s="104">
        <f>1-(+F61/E61)</f>
        <v>0.9038959705046377</v>
      </c>
      <c r="H61" s="15"/>
    </row>
    <row r="62" spans="1:8" ht="15.75">
      <c r="A62" s="27" t="s">
        <v>37</v>
      </c>
      <c r="B62" s="28"/>
      <c r="C62" s="14"/>
      <c r="D62" s="73">
        <v>109</v>
      </c>
      <c r="E62" s="74">
        <v>25467037.3</v>
      </c>
      <c r="F62" s="74">
        <v>1592087.54</v>
      </c>
      <c r="G62" s="104">
        <f>1-(+F62/E62)</f>
        <v>0.9374843833915459</v>
      </c>
      <c r="H62" s="15"/>
    </row>
    <row r="63" spans="1:8" ht="15.7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>
      <c r="A64" s="27" t="s">
        <v>39</v>
      </c>
      <c r="B64" s="28"/>
      <c r="C64" s="14"/>
      <c r="D64" s="73">
        <v>32</v>
      </c>
      <c r="E64" s="74">
        <v>10101128.15</v>
      </c>
      <c r="F64" s="74">
        <v>535798.05</v>
      </c>
      <c r="G64" s="104">
        <f aca="true" t="shared" si="0" ref="G64:G69">1-(+F64/E64)</f>
        <v>0.9469566129601078</v>
      </c>
      <c r="H64" s="15"/>
    </row>
    <row r="65" spans="1:8" ht="15.75">
      <c r="A65" s="27" t="s">
        <v>40</v>
      </c>
      <c r="B65" s="28"/>
      <c r="C65" s="14"/>
      <c r="D65" s="73">
        <v>8</v>
      </c>
      <c r="E65" s="74">
        <v>1131972</v>
      </c>
      <c r="F65" s="74">
        <v>61578.07</v>
      </c>
      <c r="G65" s="104">
        <f t="shared" si="0"/>
        <v>0.9456010661041085</v>
      </c>
      <c r="H65" s="15"/>
    </row>
    <row r="66" spans="1:8" ht="15.75">
      <c r="A66" s="54" t="s">
        <v>41</v>
      </c>
      <c r="B66" s="28"/>
      <c r="C66" s="14"/>
      <c r="D66" s="73">
        <v>6</v>
      </c>
      <c r="E66" s="74">
        <v>745725</v>
      </c>
      <c r="F66" s="74">
        <v>116325</v>
      </c>
      <c r="G66" s="104">
        <f t="shared" si="0"/>
        <v>0.8440108619129035</v>
      </c>
      <c r="H66" s="15"/>
    </row>
    <row r="67" spans="1:8" ht="15.75">
      <c r="A67" s="55" t="s">
        <v>60</v>
      </c>
      <c r="B67" s="28"/>
      <c r="C67" s="14"/>
      <c r="D67" s="73">
        <v>2</v>
      </c>
      <c r="E67" s="74">
        <v>162200</v>
      </c>
      <c r="F67" s="74">
        <v>35100</v>
      </c>
      <c r="G67" s="104">
        <f t="shared" si="0"/>
        <v>0.7836004932182491</v>
      </c>
      <c r="H67" s="15"/>
    </row>
    <row r="68" spans="1:8" ht="15.75">
      <c r="A68" s="27" t="s">
        <v>99</v>
      </c>
      <c r="B68" s="28"/>
      <c r="C68" s="14"/>
      <c r="D68" s="73">
        <v>1173</v>
      </c>
      <c r="E68" s="74">
        <v>133781156.55</v>
      </c>
      <c r="F68" s="74">
        <v>15132960.76</v>
      </c>
      <c r="G68" s="104">
        <f t="shared" si="0"/>
        <v>0.8868827183868444</v>
      </c>
      <c r="H68" s="15"/>
    </row>
    <row r="69" spans="1:8" ht="15.75">
      <c r="A69" s="71" t="s">
        <v>100</v>
      </c>
      <c r="B69" s="30"/>
      <c r="C69" s="14"/>
      <c r="D69" s="73">
        <v>3</v>
      </c>
      <c r="E69" s="74">
        <v>617833</v>
      </c>
      <c r="F69" s="74">
        <v>58998.6</v>
      </c>
      <c r="G69" s="104">
        <f t="shared" si="0"/>
        <v>0.9045072050214217</v>
      </c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ht="15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>
      <c r="A74" s="32"/>
      <c r="B74" s="18"/>
      <c r="C74" s="14"/>
      <c r="D74" s="77"/>
      <c r="E74" s="80"/>
      <c r="F74" s="80"/>
      <c r="G74" s="105"/>
      <c r="H74" s="2"/>
    </row>
    <row r="75" spans="1:8" ht="15.75">
      <c r="A75" s="20" t="s">
        <v>45</v>
      </c>
      <c r="B75" s="20"/>
      <c r="C75" s="21"/>
      <c r="D75" s="81">
        <f>SUM(D58:D71)</f>
        <v>1736</v>
      </c>
      <c r="E75" s="82">
        <f>SUM(E58:E74)</f>
        <v>224820837.76999998</v>
      </c>
      <c r="F75" s="82">
        <f>SUM(F58:F74)</f>
        <v>20690373.020000003</v>
      </c>
      <c r="G75" s="110">
        <f>1-(+F75/E75)</f>
        <v>0.9079695048500486</v>
      </c>
      <c r="H75" s="2"/>
    </row>
    <row r="76" spans="1:8" ht="18">
      <c r="A76" s="35" t="s">
        <v>46</v>
      </c>
      <c r="B76" s="36"/>
      <c r="C76" s="36"/>
      <c r="D76" s="36"/>
      <c r="E76" s="36"/>
      <c r="F76" s="37">
        <f>F75+F39+F53</f>
        <v>25274658.520000007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44"/>
      <c r="F82" s="2"/>
      <c r="G82" s="2"/>
      <c r="H82" s="2"/>
    </row>
    <row r="83" spans="1:8" ht="18">
      <c r="A83" s="43"/>
      <c r="B83" s="39"/>
      <c r="C83" s="39"/>
      <c r="D83" s="39"/>
      <c r="E83" s="45"/>
      <c r="F83" s="2"/>
      <c r="G83" s="2"/>
      <c r="H83" s="2"/>
    </row>
    <row r="84" spans="1:8" ht="18">
      <c r="A84" s="43"/>
      <c r="B84" s="39"/>
      <c r="C84" s="39"/>
      <c r="D84" s="39"/>
      <c r="E84" s="46"/>
      <c r="F84" s="2"/>
      <c r="G84" s="2"/>
      <c r="H84" s="2"/>
    </row>
    <row r="85" spans="1:8" ht="18">
      <c r="A85" s="43"/>
      <c r="B85" s="39"/>
      <c r="C85" s="39"/>
      <c r="D85" s="39"/>
      <c r="E85" s="37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44"/>
      <c r="F87" s="2"/>
      <c r="G87" s="2"/>
      <c r="H87" s="2"/>
    </row>
    <row r="88" spans="1:8" ht="18">
      <c r="A88" s="43"/>
      <c r="B88" s="39"/>
      <c r="C88" s="39"/>
      <c r="D88" s="39"/>
      <c r="E88" s="45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7"/>
      <c r="F91" s="2"/>
      <c r="G91" s="2"/>
      <c r="H91" s="2"/>
    </row>
    <row r="92" spans="1:8" ht="18">
      <c r="A92" s="43"/>
      <c r="B92" s="39"/>
      <c r="C92" s="39"/>
      <c r="D92" s="39"/>
      <c r="E92" s="39"/>
      <c r="F92" s="2"/>
      <c r="G92" s="2"/>
      <c r="H92" s="2"/>
    </row>
    <row r="93" spans="1:8" ht="15.75">
      <c r="A93" s="48"/>
      <c r="B93" s="2"/>
      <c r="C93" s="2"/>
      <c r="D93" s="2"/>
      <c r="E93" s="2"/>
      <c r="F93" s="2"/>
      <c r="G93" s="2"/>
      <c r="H9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DECEMBER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>
      <c r="A11" s="93" t="s">
        <v>121</v>
      </c>
      <c r="B11" s="13"/>
      <c r="C11" s="14"/>
      <c r="D11" s="73"/>
      <c r="E11" s="99"/>
      <c r="F11" s="111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>
      <c r="A13" s="93" t="s">
        <v>74</v>
      </c>
      <c r="B13" s="13"/>
      <c r="C13" s="14"/>
      <c r="D13" s="73">
        <v>13</v>
      </c>
      <c r="E13" s="99">
        <v>3049228</v>
      </c>
      <c r="F13" s="111">
        <v>643728.93</v>
      </c>
      <c r="G13" s="104">
        <f>F13/E13</f>
        <v>0.21111210116134316</v>
      </c>
      <c r="H13" s="15"/>
    </row>
    <row r="14" spans="1:8" ht="15.75">
      <c r="A14" s="93" t="s">
        <v>107</v>
      </c>
      <c r="B14" s="13"/>
      <c r="C14" s="14"/>
      <c r="D14" s="73">
        <v>2</v>
      </c>
      <c r="E14" s="99">
        <v>556246</v>
      </c>
      <c r="F14" s="111">
        <v>33080</v>
      </c>
      <c r="G14" s="104">
        <f>F14/E14</f>
        <v>0.05947009057143782</v>
      </c>
      <c r="H14" s="15"/>
    </row>
    <row r="15" spans="1:8" ht="15.7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.75">
      <c r="A16" s="93" t="s">
        <v>104</v>
      </c>
      <c r="B16" s="13"/>
      <c r="C16" s="14"/>
      <c r="D16" s="73">
        <v>1</v>
      </c>
      <c r="E16" s="99">
        <v>199756</v>
      </c>
      <c r="F16" s="111">
        <v>69486</v>
      </c>
      <c r="G16" s="104">
        <f>F16/E16</f>
        <v>0.3478543823464627</v>
      </c>
      <c r="H16" s="15"/>
    </row>
    <row r="17" spans="1:8" ht="15.75">
      <c r="A17" s="93" t="s">
        <v>78</v>
      </c>
      <c r="B17" s="13"/>
      <c r="C17" s="14"/>
      <c r="D17" s="73">
        <v>2</v>
      </c>
      <c r="E17" s="99">
        <v>661347</v>
      </c>
      <c r="F17" s="111">
        <v>227857</v>
      </c>
      <c r="G17" s="104">
        <f>F17/E17</f>
        <v>0.3445347147563987</v>
      </c>
      <c r="H17" s="15"/>
    </row>
    <row r="18" spans="1:8" ht="15.75">
      <c r="A18" s="70" t="s">
        <v>115</v>
      </c>
      <c r="B18" s="13"/>
      <c r="C18" s="14"/>
      <c r="D18" s="73">
        <v>1</v>
      </c>
      <c r="E18" s="99">
        <v>392151</v>
      </c>
      <c r="F18" s="111">
        <v>129634</v>
      </c>
      <c r="G18" s="104">
        <f>F18/E18</f>
        <v>0.3305716420460486</v>
      </c>
      <c r="H18" s="15"/>
    </row>
    <row r="19" spans="1:8" ht="15.7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.75">
      <c r="A20" s="93" t="s">
        <v>15</v>
      </c>
      <c r="B20" s="13"/>
      <c r="C20" s="14"/>
      <c r="D20" s="73">
        <v>2</v>
      </c>
      <c r="E20" s="99">
        <v>1236257</v>
      </c>
      <c r="F20" s="111">
        <v>348604</v>
      </c>
      <c r="G20" s="104">
        <f>F20/E20</f>
        <v>0.2819834387186483</v>
      </c>
      <c r="H20" s="15"/>
    </row>
    <row r="21" spans="1:8" ht="15.7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.7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.75">
      <c r="A23" s="93" t="s">
        <v>116</v>
      </c>
      <c r="B23" s="13"/>
      <c r="C23" s="14"/>
      <c r="D23" s="73">
        <v>3</v>
      </c>
      <c r="E23" s="99">
        <v>1147740</v>
      </c>
      <c r="F23" s="111">
        <v>356549.73</v>
      </c>
      <c r="G23" s="104">
        <f aca="true" t="shared" si="0" ref="G23:G29">F23/E23</f>
        <v>0.31065374562183073</v>
      </c>
      <c r="H23" s="15"/>
    </row>
    <row r="24" spans="1:8" ht="15.75">
      <c r="A24" s="93" t="s">
        <v>18</v>
      </c>
      <c r="B24" s="13"/>
      <c r="C24" s="14"/>
      <c r="D24" s="73">
        <v>2</v>
      </c>
      <c r="E24" s="99">
        <v>1863429</v>
      </c>
      <c r="F24" s="111">
        <v>-136455</v>
      </c>
      <c r="G24" s="104">
        <f t="shared" si="0"/>
        <v>-0.07322790404142042</v>
      </c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896681</v>
      </c>
      <c r="F25" s="111">
        <v>217279</v>
      </c>
      <c r="G25" s="104">
        <f t="shared" si="0"/>
        <v>0.2423147139283647</v>
      </c>
      <c r="H25" s="15"/>
    </row>
    <row r="26" spans="1:8" ht="15.7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99">
        <v>54353</v>
      </c>
      <c r="F29" s="111">
        <v>-958</v>
      </c>
      <c r="G29" s="104">
        <f t="shared" si="0"/>
        <v>-0.01762552205030081</v>
      </c>
      <c r="H29" s="15"/>
    </row>
    <row r="30" spans="1:8" ht="15.7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>
      <c r="A32" s="70" t="s">
        <v>111</v>
      </c>
      <c r="B32" s="13"/>
      <c r="C32" s="14"/>
      <c r="D32" s="73">
        <v>2</v>
      </c>
      <c r="E32" s="99">
        <v>91190</v>
      </c>
      <c r="F32" s="111">
        <v>35051</v>
      </c>
      <c r="G32" s="104">
        <f>F32/E32</f>
        <v>0.38437328654457725</v>
      </c>
      <c r="H32" s="15"/>
    </row>
    <row r="33" spans="1:8" ht="15.7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>
      <c r="A34" s="70" t="s">
        <v>76</v>
      </c>
      <c r="B34" s="13"/>
      <c r="C34" s="14"/>
      <c r="D34" s="73">
        <v>6</v>
      </c>
      <c r="E34" s="99">
        <v>5094496</v>
      </c>
      <c r="F34" s="111">
        <v>479999</v>
      </c>
      <c r="G34" s="104">
        <f>F34/E34</f>
        <v>0.09421913374747963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39</v>
      </c>
      <c r="E39" s="82">
        <f>SUM(E9:E38)</f>
        <v>15242874</v>
      </c>
      <c r="F39" s="82">
        <f>SUM(F9:F38)</f>
        <v>2403855.66</v>
      </c>
      <c r="G39" s="106">
        <f>F39/E39</f>
        <v>0.15770357086203035</v>
      </c>
      <c r="H39" s="15"/>
    </row>
    <row r="40" spans="1:8" ht="15.75">
      <c r="A40" s="120"/>
      <c r="B40" s="121"/>
      <c r="C40" s="21"/>
      <c r="D40" s="122"/>
      <c r="E40" s="123"/>
      <c r="F40" s="123"/>
      <c r="G40" s="124"/>
      <c r="H40" s="15"/>
    </row>
    <row r="41" spans="1:8" ht="18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.75">
      <c r="A44" s="27" t="s">
        <v>33</v>
      </c>
      <c r="B44" s="28"/>
      <c r="C44" s="14"/>
      <c r="D44" s="73">
        <v>138</v>
      </c>
      <c r="E44" s="74">
        <v>23484194.12</v>
      </c>
      <c r="F44" s="74">
        <v>1196304.13</v>
      </c>
      <c r="G44" s="104">
        <f>1-(+F44/E44)</f>
        <v>0.9490591789572552</v>
      </c>
      <c r="H44" s="15"/>
    </row>
    <row r="45" spans="1:8" ht="15.75">
      <c r="A45" s="27" t="s">
        <v>34</v>
      </c>
      <c r="B45" s="28"/>
      <c r="C45" s="14"/>
      <c r="D45" s="73">
        <v>9</v>
      </c>
      <c r="E45" s="74">
        <v>4896103.95</v>
      </c>
      <c r="F45" s="74">
        <v>335303.58</v>
      </c>
      <c r="G45" s="104">
        <f aca="true" t="shared" si="1" ref="G45:G54">1-(+F45/E45)</f>
        <v>0.9315162456875532</v>
      </c>
      <c r="H45" s="15"/>
    </row>
    <row r="46" spans="1:8" ht="15.75">
      <c r="A46" s="27" t="s">
        <v>35</v>
      </c>
      <c r="B46" s="28"/>
      <c r="C46" s="14"/>
      <c r="D46" s="73">
        <v>147</v>
      </c>
      <c r="E46" s="74">
        <v>22412640.88</v>
      </c>
      <c r="F46" s="74">
        <v>1222907.02</v>
      </c>
      <c r="G46" s="104">
        <f t="shared" si="1"/>
        <v>0.9454367280255997</v>
      </c>
      <c r="H46" s="15"/>
    </row>
    <row r="47" spans="1:8" ht="15.75">
      <c r="A47" s="27" t="s">
        <v>36</v>
      </c>
      <c r="B47" s="28"/>
      <c r="C47" s="14"/>
      <c r="D47" s="73">
        <v>6</v>
      </c>
      <c r="E47" s="74">
        <v>359783</v>
      </c>
      <c r="F47" s="74">
        <v>14268.5</v>
      </c>
      <c r="G47" s="104">
        <f t="shared" si="1"/>
        <v>0.9603413724383865</v>
      </c>
      <c r="H47" s="15"/>
    </row>
    <row r="48" spans="1:8" ht="15.75">
      <c r="A48" s="27" t="s">
        <v>37</v>
      </c>
      <c r="B48" s="28"/>
      <c r="C48" s="14"/>
      <c r="D48" s="73">
        <v>106</v>
      </c>
      <c r="E48" s="74">
        <v>13813895.1</v>
      </c>
      <c r="F48" s="74">
        <v>921175.83</v>
      </c>
      <c r="G48" s="104">
        <f t="shared" si="1"/>
        <v>0.9333152725330888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>
      <c r="A50" s="27" t="s">
        <v>39</v>
      </c>
      <c r="B50" s="28"/>
      <c r="C50" s="14"/>
      <c r="D50" s="73">
        <v>10</v>
      </c>
      <c r="E50" s="74">
        <v>2245105</v>
      </c>
      <c r="F50" s="74">
        <v>189475</v>
      </c>
      <c r="G50" s="104">
        <f t="shared" si="1"/>
        <v>0.9156052834945358</v>
      </c>
      <c r="H50" s="2"/>
    </row>
    <row r="51" spans="1:8" ht="15.75">
      <c r="A51" s="27" t="s">
        <v>40</v>
      </c>
      <c r="B51" s="28"/>
      <c r="C51" s="14"/>
      <c r="D51" s="73">
        <v>4</v>
      </c>
      <c r="E51" s="74">
        <v>1126165</v>
      </c>
      <c r="F51" s="74">
        <v>49315</v>
      </c>
      <c r="G51" s="104">
        <f t="shared" si="1"/>
        <v>0.9562097916379927</v>
      </c>
      <c r="H51" s="2"/>
    </row>
    <row r="52" spans="1:8" ht="15.75">
      <c r="A52" s="54" t="s">
        <v>41</v>
      </c>
      <c r="B52" s="28"/>
      <c r="C52" s="14"/>
      <c r="D52" s="73">
        <v>2</v>
      </c>
      <c r="E52" s="74">
        <v>982675</v>
      </c>
      <c r="F52" s="74">
        <v>34525</v>
      </c>
      <c r="G52" s="104">
        <f t="shared" si="1"/>
        <v>0.9648663087999593</v>
      </c>
      <c r="H52" s="2"/>
    </row>
    <row r="53" spans="1:8" ht="15.7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>
      <c r="A54" s="27" t="s">
        <v>99</v>
      </c>
      <c r="B54" s="28"/>
      <c r="C54" s="14"/>
      <c r="D54" s="73">
        <v>1352</v>
      </c>
      <c r="E54" s="74">
        <v>132614061.07</v>
      </c>
      <c r="F54" s="74">
        <v>14447751.41</v>
      </c>
      <c r="G54" s="104">
        <f t="shared" si="1"/>
        <v>0.8910541514721143</v>
      </c>
      <c r="H54" s="2"/>
    </row>
    <row r="55" spans="1:8" ht="15.7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>
      <c r="A60" s="32"/>
      <c r="B60" s="18"/>
      <c r="C60" s="14"/>
      <c r="D60" s="77"/>
      <c r="E60" s="80"/>
      <c r="F60" s="80"/>
      <c r="G60" s="105"/>
      <c r="H60" s="2"/>
    </row>
    <row r="61" spans="1:8" ht="15.75">
      <c r="A61" s="20" t="s">
        <v>45</v>
      </c>
      <c r="B61" s="20"/>
      <c r="C61" s="21"/>
      <c r="D61" s="81">
        <f>SUM(D44:D57)</f>
        <v>1774</v>
      </c>
      <c r="E61" s="82">
        <f>SUM(E44:E60)</f>
        <v>201934623.12</v>
      </c>
      <c r="F61" s="82">
        <f>SUM(F44:F60)</f>
        <v>18411025.47</v>
      </c>
      <c r="G61" s="110">
        <f>1-(+F61/E61)</f>
        <v>0.9088268015383414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6"/>
      <c r="D63" s="36"/>
      <c r="E63" s="36"/>
      <c r="F63" s="37">
        <f>F61+F39</f>
        <v>20814881.13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2023-02-08T23:20:04Z</cp:lastPrinted>
  <dcterms:created xsi:type="dcterms:W3CDTF">2012-06-07T14:04:25Z</dcterms:created>
  <dcterms:modified xsi:type="dcterms:W3CDTF">2023-02-09T20:08:31Z</dcterms:modified>
  <cp:category/>
  <cp:version/>
  <cp:contentType/>
  <cp:contentStatus/>
</cp:coreProperties>
</file>