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Oct\"/>
    </mc:Choice>
  </mc:AlternateContent>
  <bookViews>
    <workbookView xWindow="-210" yWindow="135" windowWidth="7845" windowHeight="4080" tabRatio="790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G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E39" i="14"/>
  <c r="G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F62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5" i="7"/>
  <c r="G9" i="7"/>
  <c r="F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E39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G39" i="9"/>
  <c r="F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G62" i="6"/>
  <c r="F62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G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4" i="5"/>
  <c r="G12" i="5"/>
  <c r="G10" i="5"/>
  <c r="F63" i="4"/>
  <c r="F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5" i="4"/>
  <c r="G14" i="4"/>
  <c r="G11" i="4"/>
  <c r="G10" i="4"/>
  <c r="F77" i="3"/>
  <c r="G75" i="3"/>
  <c r="F75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D53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F62" i="2"/>
  <c r="E60" i="2"/>
  <c r="D60" i="2"/>
  <c r="G54" i="2"/>
  <c r="G53" i="2"/>
  <c r="G50" i="2"/>
  <c r="G48" i="2"/>
  <c r="G47" i="2"/>
  <c r="G46" i="2"/>
  <c r="G39" i="2"/>
  <c r="F39" i="2"/>
  <c r="E39" i="2"/>
  <c r="D39" i="2"/>
  <c r="G32" i="2"/>
  <c r="G30" i="2"/>
  <c r="G29" i="2"/>
  <c r="G18" i="2"/>
  <c r="F60" i="11"/>
  <c r="F62" i="11"/>
  <c r="E60" i="11"/>
  <c r="G60" i="11"/>
  <c r="D60" i="11"/>
  <c r="G53" i="11"/>
  <c r="G51" i="11"/>
  <c r="G50" i="11"/>
  <c r="G49" i="11"/>
  <c r="G48" i="11"/>
  <c r="G47" i="11"/>
  <c r="G46" i="11"/>
  <c r="G45" i="11"/>
  <c r="G44" i="11"/>
  <c r="F39" i="11"/>
  <c r="G39" i="11"/>
  <c r="E39" i="11"/>
  <c r="D39" i="11"/>
  <c r="G34" i="11"/>
  <c r="G33" i="11"/>
  <c r="G30" i="11"/>
  <c r="G29" i="11"/>
  <c r="G22" i="11"/>
  <c r="G18" i="11"/>
  <c r="G15" i="11"/>
  <c r="G11" i="11"/>
  <c r="G9" i="11"/>
  <c r="F72" i="8"/>
  <c r="F74" i="8"/>
  <c r="E72" i="8"/>
  <c r="D72" i="8"/>
  <c r="B16" i="13"/>
  <c r="G66" i="8"/>
  <c r="G65" i="8"/>
  <c r="G64" i="8"/>
  <c r="G63" i="8"/>
  <c r="G62" i="8"/>
  <c r="G61" i="8"/>
  <c r="G59" i="8"/>
  <c r="G58" i="8"/>
  <c r="G57" i="8"/>
  <c r="G56" i="8"/>
  <c r="G55" i="8"/>
  <c r="F50" i="8"/>
  <c r="B13" i="13"/>
  <c r="E50" i="8"/>
  <c r="G50" i="8"/>
  <c r="D50" i="8"/>
  <c r="B11" i="13"/>
  <c r="G44" i="8"/>
  <c r="F39" i="8"/>
  <c r="G39" i="8"/>
  <c r="E39" i="8"/>
  <c r="D39" i="8"/>
  <c r="B6" i="13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3" i="1"/>
  <c r="G61" i="1"/>
  <c r="F61" i="1"/>
  <c r="E61" i="1"/>
  <c r="D61" i="1"/>
  <c r="G54" i="1"/>
  <c r="G52" i="1"/>
  <c r="G50" i="1"/>
  <c r="G49" i="1"/>
  <c r="G48" i="1"/>
  <c r="G47" i="1"/>
  <c r="G46" i="1"/>
  <c r="G45" i="1"/>
  <c r="G44" i="1"/>
  <c r="F39" i="1"/>
  <c r="G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F63" i="14"/>
  <c r="G60" i="12"/>
  <c r="G60" i="7"/>
  <c r="G61" i="10"/>
  <c r="F39" i="10"/>
  <c r="G39" i="10"/>
  <c r="G61" i="9"/>
  <c r="F64" i="6"/>
  <c r="G62" i="5"/>
  <c r="G61" i="4"/>
  <c r="G60" i="2"/>
  <c r="F63" i="10"/>
  <c r="A3" i="4"/>
  <c r="A3" i="14"/>
  <c r="A4" i="13"/>
  <c r="A3" i="12"/>
  <c r="A3" i="11"/>
  <c r="A3" i="10"/>
  <c r="A3" i="9"/>
  <c r="A3" i="8"/>
  <c r="A3" i="7"/>
  <c r="A3" i="6"/>
  <c r="A3" i="5"/>
  <c r="A3" i="3"/>
  <c r="A3" i="2"/>
  <c r="B7" i="13"/>
  <c r="B8" i="13"/>
  <c r="B9" i="13"/>
  <c r="B17" i="13"/>
  <c r="B18" i="13"/>
  <c r="B21" i="13"/>
  <c r="G72" i="8"/>
  <c r="B12" i="13"/>
  <c r="B14" i="13"/>
  <c r="B19" i="13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<sst xmlns="http://schemas.openxmlformats.org/spreadsheetml/2006/main" count="963" uniqueCount="162">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</sst>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1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750912</v>
      </c>
      <c r="F9" s="74">
        <v>175317</v>
      </c>
      <c r="G9" s="104">
        <f>F9/E9</f>
        <v>0.23347209792891843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1148743</v>
      </c>
      <c r="F10" s="74">
        <v>163578</v>
      </c>
      <c r="G10" s="104">
        <f>F10/E10</f>
        <v>0.14239738566415638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1266281</v>
      </c>
      <c r="F13" s="74">
        <v>160737.5</v>
      </c>
      <c r="G13" s="104">
        <f t="shared" ref="G13:G22" si="0">F13/E13</f>
        <v>0.12693667519294691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210030</v>
      </c>
      <c r="F15" s="74">
        <v>58220</v>
      </c>
      <c r="G15" s="104">
        <f t="shared" si="0"/>
        <v>0.27719849545303055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3392141</v>
      </c>
      <c r="F16" s="74">
        <v>230257</v>
      </c>
      <c r="G16" s="104">
        <f t="shared" si="0"/>
        <v>6.787954863904537E-2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5315814</v>
      </c>
      <c r="F17" s="74">
        <v>1177783.5</v>
      </c>
      <c r="G17" s="104">
        <f t="shared" si="0"/>
        <v>0.22156221041594007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445721</v>
      </c>
      <c r="F18" s="74">
        <v>275915</v>
      </c>
      <c r="G18" s="104">
        <f t="shared" si="0"/>
        <v>0.61903073896002203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1201905</v>
      </c>
      <c r="F20" s="74">
        <v>411591.5</v>
      </c>
      <c r="G20" s="104">
        <f t="shared" si="0"/>
        <v>0.34244927843714768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52725</v>
      </c>
      <c r="F22" s="74">
        <v>10706</v>
      </c>
      <c r="G22" s="104">
        <f t="shared" si="0"/>
        <v>0.20305357989568515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537406</v>
      </c>
      <c r="F25" s="74">
        <v>146548.5</v>
      </c>
      <c r="G25" s="104">
        <f>F25/E25</f>
        <v>0.27269606219506293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561067</v>
      </c>
      <c r="F30" s="74">
        <v>127761.5</v>
      </c>
      <c r="G30" s="104">
        <f>F30/E30</f>
        <v>0.22771166366940135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270275</v>
      </c>
      <c r="F31" s="74">
        <v>43508</v>
      </c>
      <c r="G31" s="104">
        <f>F31/E31</f>
        <v>0.16097678290629913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15153020</v>
      </c>
      <c r="F39" s="82">
        <f>SUM(F9:F38)</f>
        <v>2981923.5</v>
      </c>
      <c r="G39" s="106">
        <f>F39/E39</f>
        <v>0.19678740607482864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11250278.439999999</v>
      </c>
      <c r="F44" s="74">
        <v>664630.35</v>
      </c>
      <c r="G44" s="104">
        <f>1-(+F44/E44)</f>
        <v>0.94092320883037628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6326238.3499999996</v>
      </c>
      <c r="F45" s="74">
        <v>406559.05</v>
      </c>
      <c r="G45" s="104">
        <f t="shared" ref="G45:G52" si="1">1-(+F45/E45)</f>
        <v>0.93573447165486578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5404203.25</v>
      </c>
      <c r="F46" s="74">
        <v>353696.04</v>
      </c>
      <c r="G46" s="104">
        <f t="shared" si="1"/>
        <v>0.9345516769747696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897052</v>
      </c>
      <c r="F47" s="74">
        <v>49702</v>
      </c>
      <c r="G47" s="104">
        <f t="shared" si="1"/>
        <v>0.94459407035489584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14866139.41</v>
      </c>
      <c r="F48" s="74">
        <v>966309.39</v>
      </c>
      <c r="G48" s="104">
        <f t="shared" si="1"/>
        <v>0.93499930524329722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2347285</v>
      </c>
      <c r="F49" s="74">
        <v>107526</v>
      </c>
      <c r="G49" s="104">
        <f t="shared" si="1"/>
        <v>0.95419133168746018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1661770.75</v>
      </c>
      <c r="F50" s="74">
        <v>73199.86</v>
      </c>
      <c r="G50" s="104">
        <f t="shared" si="1"/>
        <v>0.95595068694042185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279900</v>
      </c>
      <c r="F52" s="74">
        <v>60200</v>
      </c>
      <c r="G52" s="104">
        <f t="shared" si="1"/>
        <v>0.78492318685244733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99</v>
      </c>
      <c r="B54" s="28"/>
      <c r="C54" s="14"/>
      <c r="D54" s="73">
        <v>755</v>
      </c>
      <c r="E54" s="74">
        <v>78933965.540000007</v>
      </c>
      <c r="F54" s="74">
        <v>8463381.3300000001</v>
      </c>
      <c r="G54" s="104">
        <f>1-(+F54/E54)</f>
        <v>0.89277896692379966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5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 x14ac:dyDescent="0.25">
      <c r="A61" s="33"/>
      <c r="B61" s="33"/>
      <c r="C61" s="33"/>
      <c r="D61" s="81">
        <f>SUM(D44:D57)</f>
        <v>1084</v>
      </c>
      <c r="E61" s="82">
        <f>SUM(E44:E60)</f>
        <v>121966832.74000001</v>
      </c>
      <c r="F61" s="82">
        <f>SUM(F44:F60)</f>
        <v>11145204.02</v>
      </c>
      <c r="G61" s="110">
        <f>1-(+F61/E61)</f>
        <v>0.90862102614602991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F61+F39</f>
        <v>14127127.52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107518</v>
      </c>
      <c r="F10" s="74">
        <v>14867.5</v>
      </c>
      <c r="G10" s="104">
        <f>F10/E10</f>
        <v>0.1382791718595956</v>
      </c>
      <c r="H10" s="15"/>
    </row>
    <row r="11" spans="1:8" ht="15.75" x14ac:dyDescent="0.25">
      <c r="A11" s="93" t="s">
        <v>120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71503</v>
      </c>
      <c r="F12" s="74">
        <v>13853</v>
      </c>
      <c r="G12" s="104">
        <f>F12/E12</f>
        <v>0.19374012279205069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109</v>
      </c>
      <c r="B15" s="13"/>
      <c r="C15" s="14"/>
      <c r="D15" s="73">
        <v>7</v>
      </c>
      <c r="E15" s="74">
        <f>2071136+42900</f>
        <v>2114036</v>
      </c>
      <c r="F15" s="74">
        <f>335337.5-9035.5</f>
        <v>326302</v>
      </c>
      <c r="G15" s="104">
        <f>F15/E15</f>
        <v>0.15435025704387248</v>
      </c>
      <c r="H15" s="15"/>
    </row>
    <row r="16" spans="1:8" ht="15.75" x14ac:dyDescent="0.25">
      <c r="A16" s="93" t="s">
        <v>104</v>
      </c>
      <c r="B16" s="13"/>
      <c r="C16" s="14"/>
      <c r="D16" s="73">
        <v>4</v>
      </c>
      <c r="E16" s="74">
        <v>707100</v>
      </c>
      <c r="F16" s="74">
        <v>215145.5</v>
      </c>
      <c r="G16" s="104">
        <f>F16/E16</f>
        <v>0.30426460189506432</v>
      </c>
      <c r="H16" s="15"/>
    </row>
    <row r="17" spans="1:8" ht="15.75" x14ac:dyDescent="0.2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70" t="s">
        <v>114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70" t="s">
        <v>14</v>
      </c>
      <c r="B19" s="13"/>
      <c r="C19" s="14"/>
      <c r="D19" s="73">
        <v>1</v>
      </c>
      <c r="E19" s="74">
        <v>77659</v>
      </c>
      <c r="F19" s="74">
        <v>-59476</v>
      </c>
      <c r="G19" s="104">
        <f>F19/E19</f>
        <v>-0.76586100773896137</v>
      </c>
      <c r="H19" s="15"/>
    </row>
    <row r="20" spans="1:8" ht="15.75" x14ac:dyDescent="0.25">
      <c r="A20" s="93" t="s">
        <v>15</v>
      </c>
      <c r="B20" s="13"/>
      <c r="C20" s="14"/>
      <c r="D20" s="73">
        <v>1</v>
      </c>
      <c r="E20" s="74">
        <v>1166492</v>
      </c>
      <c r="F20" s="74">
        <v>256995</v>
      </c>
      <c r="G20" s="104">
        <f>F20/E20</f>
        <v>0.22031441278637146</v>
      </c>
      <c r="H20" s="15"/>
    </row>
    <row r="21" spans="1:8" ht="15.75" x14ac:dyDescent="0.2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115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880935</v>
      </c>
      <c r="F25" s="74">
        <v>192178</v>
      </c>
      <c r="G25" s="104">
        <f>F25/E25</f>
        <v>0.21815230408599953</v>
      </c>
      <c r="H25" s="15"/>
    </row>
    <row r="26" spans="1:8" ht="15.75" x14ac:dyDescent="0.25">
      <c r="A26" s="94" t="s">
        <v>21</v>
      </c>
      <c r="B26" s="13"/>
      <c r="C26" s="14"/>
      <c r="D26" s="73">
        <v>9</v>
      </c>
      <c r="E26" s="74">
        <v>116026</v>
      </c>
      <c r="F26" s="74">
        <v>116026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41413</v>
      </c>
      <c r="F28" s="74">
        <v>18513</v>
      </c>
      <c r="G28" s="104">
        <f>F28/E28</f>
        <v>0.44703354019269309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142114</v>
      </c>
      <c r="F29" s="74">
        <v>53338.68</v>
      </c>
      <c r="G29" s="104">
        <f t="shared" ref="G29:G34" si="0">F29/E29</f>
        <v>0.37532319124083485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110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358778</v>
      </c>
      <c r="F33" s="74">
        <v>113345.67</v>
      </c>
      <c r="G33" s="104">
        <f t="shared" si="0"/>
        <v>0.31592146118212378</v>
      </c>
      <c r="H33" s="15"/>
    </row>
    <row r="34" spans="1:8" ht="15.75" x14ac:dyDescent="0.25">
      <c r="A34" s="70" t="s">
        <v>76</v>
      </c>
      <c r="B34" s="13"/>
      <c r="C34" s="14"/>
      <c r="D34" s="73">
        <v>1</v>
      </c>
      <c r="E34" s="74">
        <v>885365</v>
      </c>
      <c r="F34" s="74">
        <v>137729</v>
      </c>
      <c r="G34" s="104">
        <f t="shared" si="0"/>
        <v>0.15556183043151695</v>
      </c>
      <c r="H34" s="15"/>
    </row>
    <row r="35" spans="1:8" x14ac:dyDescent="0.2">
      <c r="A35" s="16" t="s">
        <v>28</v>
      </c>
      <c r="B35" s="13"/>
      <c r="C35" s="14"/>
      <c r="D35" s="77"/>
      <c r="E35" s="95">
        <v>13125</v>
      </c>
      <c r="F35" s="74">
        <v>2565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32</v>
      </c>
      <c r="E39" s="82">
        <f>SUM(E9:E38)</f>
        <v>6682064</v>
      </c>
      <c r="F39" s="82">
        <f>SUM(F9:F38)</f>
        <v>1401382.3499999999</v>
      </c>
      <c r="G39" s="106">
        <f>F39/E39</f>
        <v>0.20972297631390538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55</v>
      </c>
      <c r="E44" s="111">
        <v>9900167.3599999994</v>
      </c>
      <c r="F44" s="74">
        <v>689795.57</v>
      </c>
      <c r="G44" s="104">
        <f>1-(+F44/E44)</f>
        <v>0.93032485765978001</v>
      </c>
      <c r="H44" s="15"/>
    </row>
    <row r="45" spans="1:8" ht="15.75" x14ac:dyDescent="0.25">
      <c r="A45" s="27" t="s">
        <v>34</v>
      </c>
      <c r="B45" s="28"/>
      <c r="C45" s="14"/>
      <c r="D45" s="73">
        <v>14</v>
      </c>
      <c r="E45" s="111">
        <v>3824244.47</v>
      </c>
      <c r="F45" s="74">
        <v>438046.24</v>
      </c>
      <c r="G45" s="104">
        <f>1-(+F45/E45)</f>
        <v>0.88545548187718237</v>
      </c>
      <c r="H45" s="15"/>
    </row>
    <row r="46" spans="1:8" ht="15.75" x14ac:dyDescent="0.25">
      <c r="A46" s="27" t="s">
        <v>35</v>
      </c>
      <c r="B46" s="28"/>
      <c r="C46" s="14"/>
      <c r="D46" s="73">
        <v>77</v>
      </c>
      <c r="E46" s="111">
        <v>4939656.25</v>
      </c>
      <c r="F46" s="74">
        <v>319123.53999999998</v>
      </c>
      <c r="G46" s="104">
        <f>1-(+F46/E46)</f>
        <v>0.93539559761876145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1">
        <v>2925058.25</v>
      </c>
      <c r="F47" s="74">
        <v>24747.25</v>
      </c>
      <c r="G47" s="104">
        <f>1-(+F47/E47)</f>
        <v>0.99153957019488415</v>
      </c>
      <c r="H47" s="15"/>
    </row>
    <row r="48" spans="1:8" ht="15.75" x14ac:dyDescent="0.25">
      <c r="A48" s="27" t="s">
        <v>37</v>
      </c>
      <c r="B48" s="28"/>
      <c r="C48" s="14"/>
      <c r="D48" s="73">
        <v>50</v>
      </c>
      <c r="E48" s="111">
        <v>12130817</v>
      </c>
      <c r="F48" s="74">
        <v>869611.37</v>
      </c>
      <c r="G48" s="104">
        <f t="shared" ref="G48:G54" si="1">1-(+F48/E48)</f>
        <v>0.9283138662466015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1">
        <v>752346</v>
      </c>
      <c r="F49" s="74">
        <v>58981</v>
      </c>
      <c r="G49" s="104">
        <f t="shared" si="1"/>
        <v>0.9216038896996861</v>
      </c>
      <c r="H49" s="2"/>
    </row>
    <row r="50" spans="1:8" ht="15.75" x14ac:dyDescent="0.25">
      <c r="A50" s="27" t="s">
        <v>39</v>
      </c>
      <c r="B50" s="28"/>
      <c r="C50" s="21"/>
      <c r="D50" s="73">
        <v>8</v>
      </c>
      <c r="E50" s="111">
        <v>999105</v>
      </c>
      <c r="F50" s="74">
        <v>113864.12</v>
      </c>
      <c r="G50" s="104">
        <f t="shared" si="1"/>
        <v>0.88603388032288899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1">
        <v>70975</v>
      </c>
      <c r="F52" s="74">
        <v>28275</v>
      </c>
      <c r="G52" s="104">
        <f t="shared" si="1"/>
        <v>0.60162028883409646</v>
      </c>
      <c r="H52" s="2"/>
    </row>
    <row r="53" spans="1:8" ht="18" x14ac:dyDescent="0.25">
      <c r="A53" s="55" t="s">
        <v>60</v>
      </c>
      <c r="B53" s="28"/>
      <c r="C53" s="36"/>
      <c r="D53" s="73">
        <v>2</v>
      </c>
      <c r="E53" s="111">
        <v>37400</v>
      </c>
      <c r="F53" s="74">
        <v>17500</v>
      </c>
      <c r="G53" s="104">
        <f t="shared" si="1"/>
        <v>0.53208556149732622</v>
      </c>
      <c r="H53" s="2"/>
    </row>
    <row r="54" spans="1:8" ht="15.75" x14ac:dyDescent="0.25">
      <c r="A54" s="27" t="s">
        <v>99</v>
      </c>
      <c r="B54" s="28"/>
      <c r="C54" s="40"/>
      <c r="D54" s="73">
        <v>756</v>
      </c>
      <c r="E54" s="111">
        <v>76827262.349999994</v>
      </c>
      <c r="F54" s="74">
        <v>9105151.1199999992</v>
      </c>
      <c r="G54" s="104">
        <f t="shared" si="1"/>
        <v>0.88148541492315713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971</v>
      </c>
      <c r="E61" s="82">
        <f>SUM(E44:E60)</f>
        <v>112407031.67999999</v>
      </c>
      <c r="F61" s="82">
        <f>SUM(F44:F60)</f>
        <v>11665095.209999999</v>
      </c>
      <c r="G61" s="110">
        <f>1-(+F61/E61)</f>
        <v>0.89622450628170525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13066477.559999999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881305</v>
      </c>
      <c r="F9" s="74">
        <v>207801.5</v>
      </c>
      <c r="G9" s="104">
        <f>+F9/E9</f>
        <v>0.23578840469530979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166776</v>
      </c>
      <c r="F11" s="74">
        <v>28607</v>
      </c>
      <c r="G11" s="104">
        <f>F11/E11</f>
        <v>0.17152947666330887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4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243830</v>
      </c>
      <c r="F15" s="74">
        <v>46810.5</v>
      </c>
      <c r="G15" s="104">
        <f>F15/E15</f>
        <v>0.19198006808021983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366081</v>
      </c>
      <c r="F18" s="74">
        <v>5990</v>
      </c>
      <c r="G18" s="104">
        <f>F18/E18</f>
        <v>1.6362499009781987E-2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67410</v>
      </c>
      <c r="F22" s="74">
        <v>33482.5</v>
      </c>
      <c r="G22" s="104">
        <f>F22/E22</f>
        <v>0.49669930277406915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29525</v>
      </c>
      <c r="F29" s="74">
        <v>12104</v>
      </c>
      <c r="G29" s="104">
        <f>F29/E29</f>
        <v>0.40995766299745978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199640</v>
      </c>
      <c r="F30" s="74">
        <v>45280</v>
      </c>
      <c r="G30" s="104">
        <f>F30/E30</f>
        <v>0.22680825485874576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125932</v>
      </c>
      <c r="F33" s="74">
        <v>-33249.5</v>
      </c>
      <c r="G33" s="104">
        <f>F33/E33</f>
        <v>-0.26402741161896898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164437</v>
      </c>
      <c r="F34" s="74">
        <v>41802</v>
      </c>
      <c r="G34" s="104">
        <f>+F34/E34</f>
        <v>0.25421285963621326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>
        <v>3355</v>
      </c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2248291</v>
      </c>
      <c r="F39" s="82">
        <f>SUM(F9:F38)</f>
        <v>388628</v>
      </c>
      <c r="G39" s="106">
        <f>F39/E39</f>
        <v>0.17285484841597462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3534562.39</v>
      </c>
      <c r="F44" s="74">
        <v>206837.56</v>
      </c>
      <c r="G44" s="75">
        <f t="shared" ref="G44:G51" si="0">1-(+F44/E44)</f>
        <v>0.94148142339057705</v>
      </c>
      <c r="H44" s="15"/>
    </row>
    <row r="45" spans="1:8" ht="15.75" x14ac:dyDescent="0.25">
      <c r="A45" s="27" t="s">
        <v>34</v>
      </c>
      <c r="B45" s="28"/>
      <c r="C45" s="14"/>
      <c r="D45" s="73">
        <v>1</v>
      </c>
      <c r="E45" s="74">
        <v>159165.35999999999</v>
      </c>
      <c r="F45" s="74">
        <v>18663.55</v>
      </c>
      <c r="G45" s="75">
        <f t="shared" si="0"/>
        <v>0.88274113161305956</v>
      </c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6971380.5</v>
      </c>
      <c r="F46" s="74">
        <v>500814.87</v>
      </c>
      <c r="G46" s="75">
        <f t="shared" si="0"/>
        <v>0.9281613060713011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3178458.5</v>
      </c>
      <c r="F47" s="74">
        <v>171886.87</v>
      </c>
      <c r="G47" s="75">
        <f t="shared" si="0"/>
        <v>0.94592131059757423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5865559</v>
      </c>
      <c r="F48" s="74">
        <v>521645.73</v>
      </c>
      <c r="G48" s="75">
        <f t="shared" si="0"/>
        <v>0.91106632291994671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1006130</v>
      </c>
      <c r="F49" s="74">
        <v>94299</v>
      </c>
      <c r="G49" s="75">
        <f t="shared" si="0"/>
        <v>0.90627553099500069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1389610</v>
      </c>
      <c r="F50" s="74">
        <v>192733.79</v>
      </c>
      <c r="G50" s="75">
        <f t="shared" si="0"/>
        <v>0.86130368232813526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107370</v>
      </c>
      <c r="F51" s="74">
        <v>17650</v>
      </c>
      <c r="G51" s="75">
        <f t="shared" si="0"/>
        <v>0.83561516252211976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48240591.710000001</v>
      </c>
      <c r="F53" s="74">
        <v>5365157.6500000004</v>
      </c>
      <c r="G53" s="75">
        <f>1-(+F53/E53)</f>
        <v>0.8887833366088701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>
        <v>24090.07</v>
      </c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831</v>
      </c>
      <c r="E60" s="82">
        <f>SUM(E44:E59)</f>
        <v>70452827.460000008</v>
      </c>
      <c r="F60" s="82">
        <f>SUM(F44:F59)</f>
        <v>7113779.0900000008</v>
      </c>
      <c r="G60" s="83">
        <f>1-(+F60/E60)</f>
        <v>0.89902777011981683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7502407.0900000008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17" sqref="D17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147299</v>
      </c>
      <c r="F17" s="74">
        <v>64432</v>
      </c>
      <c r="G17" s="75">
        <f>F17/E17</f>
        <v>0.43742320042905924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109894</v>
      </c>
      <c r="F18" s="74">
        <v>39051</v>
      </c>
      <c r="G18" s="75">
        <f>F18/E18</f>
        <v>0.35535152055617231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352839</v>
      </c>
      <c r="F33" s="74">
        <v>107927</v>
      </c>
      <c r="G33" s="75">
        <f>F33/E33</f>
        <v>0.30588171942444004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610032</v>
      </c>
      <c r="F39" s="82">
        <f>SUM(F9:F38)</f>
        <v>211410</v>
      </c>
      <c r="G39" s="83">
        <f>F39/E39</f>
        <v>0.34655559052639862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25</v>
      </c>
      <c r="E44" s="74">
        <v>1770982.2</v>
      </c>
      <c r="F44" s="74">
        <v>113626.6</v>
      </c>
      <c r="G44" s="75">
        <f>1-(+F44/E44)</f>
        <v>0.93583978427338232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45</v>
      </c>
      <c r="E46" s="74">
        <v>2270359.75</v>
      </c>
      <c r="F46" s="74">
        <v>215826.62</v>
      </c>
      <c r="G46" s="75">
        <f>1-(+F46/E46)</f>
        <v>0.90493725939248171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520502.5</v>
      </c>
      <c r="F47" s="74">
        <v>23009.13</v>
      </c>
      <c r="G47" s="75">
        <f>1-(+F47/E47)</f>
        <v>0.95579439099716135</v>
      </c>
      <c r="H47" s="15"/>
    </row>
    <row r="48" spans="1:8" ht="15.75" x14ac:dyDescent="0.25">
      <c r="A48" s="27" t="s">
        <v>37</v>
      </c>
      <c r="B48" s="28"/>
      <c r="C48" s="14"/>
      <c r="D48" s="73">
        <v>23</v>
      </c>
      <c r="E48" s="74">
        <v>2962690.82</v>
      </c>
      <c r="F48" s="74">
        <v>177766.8</v>
      </c>
      <c r="G48" s="75">
        <f>1-(+F48/E48)</f>
        <v>0.93999819393911643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129335</v>
      </c>
      <c r="F50" s="74">
        <v>15630</v>
      </c>
      <c r="G50" s="75">
        <f>1-(+F50/E50)</f>
        <v>0.87915104186801718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299</v>
      </c>
      <c r="E53" s="113">
        <v>25140759.620000001</v>
      </c>
      <c r="F53" s="113">
        <v>3104974.32</v>
      </c>
      <c r="G53" s="75">
        <f>1-(+F53/E53)</f>
        <v>0.87649639999222906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399</v>
      </c>
      <c r="E60" s="82">
        <f>SUM(E44:E59)</f>
        <v>32794629.890000001</v>
      </c>
      <c r="F60" s="82">
        <f>SUM(F44:F59)</f>
        <v>3650833.4699999997</v>
      </c>
      <c r="G60" s="83">
        <f>1-(F60/E60)</f>
        <v>0.88867587521964253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3862243.4699999997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15" sqref="D15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AUGUST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596764</v>
      </c>
      <c r="F15" s="74">
        <v>183862</v>
      </c>
      <c r="G15" s="75">
        <f>F15/E15</f>
        <v>0.30809834373387135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466271</v>
      </c>
      <c r="F19" s="74">
        <v>80259</v>
      </c>
      <c r="G19" s="75">
        <f>F19/E19</f>
        <v>0.17212951266538129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535605</v>
      </c>
      <c r="F24" s="74">
        <v>246548</v>
      </c>
      <c r="G24" s="75">
        <f>F24/E24</f>
        <v>0.46031683796827888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13200</v>
      </c>
      <c r="F26" s="74">
        <v>13200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96020</v>
      </c>
      <c r="F29" s="74">
        <v>37383</v>
      </c>
      <c r="G29" s="75">
        <f>F29/E29</f>
        <v>0.38932514059570922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1074403</v>
      </c>
      <c r="F30" s="74">
        <v>254668.5</v>
      </c>
      <c r="G30" s="75">
        <f>F30/E30</f>
        <v>0.23703256599246278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168883</v>
      </c>
      <c r="F34" s="74">
        <v>55968.5</v>
      </c>
      <c r="G34" s="75">
        <f>F34/E34</f>
        <v>0.33140398974437923</v>
      </c>
      <c r="H34" s="66"/>
    </row>
    <row r="35" spans="1:8" x14ac:dyDescent="0.2">
      <c r="A35" s="16" t="s">
        <v>28</v>
      </c>
      <c r="B35" s="13"/>
      <c r="C35" s="14"/>
      <c r="D35" s="77"/>
      <c r="E35" s="95">
        <v>220</v>
      </c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2951366</v>
      </c>
      <c r="F39" s="82">
        <f>SUM(F9:F38)</f>
        <v>871889</v>
      </c>
      <c r="G39" s="83">
        <f>F39/E39</f>
        <v>0.29541879929497056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334813.65000000002</v>
      </c>
      <c r="F44" s="74">
        <v>37770.5</v>
      </c>
      <c r="G44" s="75">
        <f>1-(+F44/E44)</f>
        <v>0.887189485852802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3212865.75</v>
      </c>
      <c r="F46" s="74">
        <v>260065.9</v>
      </c>
      <c r="G46" s="75">
        <f t="shared" ref="G46:G52" si="0">1-(+F46/E46)</f>
        <v>0.91905485001979925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1502513.5</v>
      </c>
      <c r="F47" s="74">
        <v>58446.02</v>
      </c>
      <c r="G47" s="75">
        <f t="shared" si="0"/>
        <v>0.9611011681425824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4655644.8899999997</v>
      </c>
      <c r="F48" s="74">
        <v>415320.52</v>
      </c>
      <c r="G48" s="75">
        <f t="shared" si="0"/>
        <v>0.91079205355801951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1400000</v>
      </c>
      <c r="F50" s="74">
        <v>169413.33</v>
      </c>
      <c r="G50" s="75">
        <f t="shared" si="0"/>
        <v>0.87899047857142854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540730</v>
      </c>
      <c r="F51" s="74">
        <v>29805</v>
      </c>
      <c r="G51" s="75">
        <f t="shared" si="0"/>
        <v>0.94488006953562775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503825</v>
      </c>
      <c r="F52" s="74">
        <v>27850</v>
      </c>
      <c r="G52" s="75">
        <f t="shared" si="0"/>
        <v>0.94472287004416211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607</v>
      </c>
      <c r="E54" s="74">
        <v>36834550.539999999</v>
      </c>
      <c r="F54" s="74">
        <v>4065819.52</v>
      </c>
      <c r="G54" s="75">
        <f>1-(+F54/E54)</f>
        <v>0.88961940731203504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982105.25</v>
      </c>
      <c r="F55" s="74">
        <v>58486.89</v>
      </c>
      <c r="G55" s="75">
        <f>1-(+F55/E55)</f>
        <v>0.94044743167802025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833</v>
      </c>
      <c r="E61" s="82">
        <f>SUM(E44:E60)</f>
        <v>49967048.579999998</v>
      </c>
      <c r="F61" s="82">
        <f>SUM(F44:F60)</f>
        <v>5122977.68</v>
      </c>
      <c r="G61" s="83">
        <f>1-(F61/E61)</f>
        <v>0.8974728781149075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5994866.6799999997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AUGUST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413</v>
      </c>
      <c r="C6" s="58"/>
      <c r="D6" s="21"/>
    </row>
    <row r="7" spans="1:4" ht="21.75" thickTop="1" thickBot="1" x14ac:dyDescent="0.35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109468119.15000001</v>
      </c>
      <c r="C7" s="58"/>
      <c r="D7" s="21"/>
    </row>
    <row r="8" spans="1:4" ht="21" thickTop="1" x14ac:dyDescent="0.3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19794668.950000003</v>
      </c>
      <c r="C8" s="58"/>
      <c r="D8" s="21"/>
    </row>
    <row r="9" spans="1:4" ht="20.25" x14ac:dyDescent="0.3">
      <c r="A9" s="127" t="s">
        <v>86</v>
      </c>
      <c r="B9" s="115">
        <f>B8/B7</f>
        <v>0.18082587975112754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141</v>
      </c>
      <c r="B11" s="126">
        <f>+AMERSC!$D$50+HOLLYWOOD!$D$53</f>
        <v>12</v>
      </c>
      <c r="C11" s="58"/>
      <c r="D11" s="21"/>
    </row>
    <row r="12" spans="1:4" ht="21.75" thickTop="1" thickBot="1" x14ac:dyDescent="0.35">
      <c r="A12" s="127" t="s">
        <v>142</v>
      </c>
      <c r="B12" s="135">
        <f>AMERSC!$E$50+HOLLYWOOD!$E$53</f>
        <v>4810863</v>
      </c>
      <c r="C12" s="58"/>
      <c r="D12" s="21"/>
    </row>
    <row r="13" spans="1:4" ht="21" thickTop="1" x14ac:dyDescent="0.3">
      <c r="A13" s="127" t="s">
        <v>143</v>
      </c>
      <c r="B13" s="135">
        <f>+AMERSC!$F$50+HOLLYWOOD!$F$53</f>
        <v>198288.36</v>
      </c>
      <c r="C13" s="58"/>
      <c r="D13" s="21"/>
    </row>
    <row r="14" spans="1:4" ht="20.25" x14ac:dyDescent="0.3">
      <c r="A14" s="127" t="s">
        <v>90</v>
      </c>
      <c r="B14" s="115">
        <f>1-(B13/B12)</f>
        <v>0.95878320376198611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87</v>
      </c>
      <c r="B16" s="126">
        <f>+ARG!$D$61+CARUTHERSVILLE!$D$60+HOLLYWOOD!$D$75+HARKC!$D$61+BALLYSKC!$D$62+AMERKC!$D$62+LAGRANGE!$D$60+AMERSC!$D$72+RIVERCITY!$D$61+HORSESHOE!$D$61+ISLEBV!$D$60+STJO!$D$60+CAPE!$D$61</f>
        <v>13440</v>
      </c>
      <c r="C16" s="58"/>
      <c r="D16" s="21"/>
    </row>
    <row r="17" spans="1:4" ht="21.75" thickTop="1" thickBot="1" x14ac:dyDescent="0.35">
      <c r="A17" s="127" t="s">
        <v>88</v>
      </c>
      <c r="B17" s="135">
        <f>+ARG!$E$61+CARUTHERSVILLE!$E$60+HOLLYWOOD!$E$75+HARKC!$E$61+BALLYSKC!$E$62+AMERKC!$E$62+LAGRANGE!$E$60+AMERSC!$E$72+RIVERCITY!$E$61+HORSESHOE!$E$61+ISLEBV!$E$60+STJO!$E$60+CAPE!$E$61</f>
        <v>1405542411.5900002</v>
      </c>
      <c r="C17" s="58"/>
      <c r="D17" s="21"/>
    </row>
    <row r="18" spans="1:4" ht="21" thickTop="1" x14ac:dyDescent="0.3">
      <c r="A18" s="127" t="s">
        <v>89</v>
      </c>
      <c r="B18" s="135">
        <f>+ARG!$F$61+CARUTHERSVILLE!$F$60+HOLLYWOOD!$F$75+HARKC!$F$61+BALLYSKC!$F$62+AMERKC!$F$62+LAGRANGE!$F$60+AMERSC!$F$72+RIVERCITY!$F$61+HORSESHOE!$F$61+ISLEBV!$F$60+STJO!$F$60+CAPE!$F$61</f>
        <v>136391523.69999999</v>
      </c>
      <c r="C18" s="21"/>
      <c r="D18" s="21"/>
    </row>
    <row r="19" spans="1:4" ht="20.25" x14ac:dyDescent="0.3">
      <c r="A19" s="127" t="s">
        <v>90</v>
      </c>
      <c r="B19" s="115">
        <f>1-(B18/B17)</f>
        <v>0.90296164486014407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91</v>
      </c>
      <c r="B21" s="128">
        <f>B18+B8+B13</f>
        <v>156384481.00999999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18" sqref="D18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362117</v>
      </c>
      <c r="F18" s="74">
        <v>82545</v>
      </c>
      <c r="G18" s="75">
        <f>F18/E18</f>
        <v>0.22795118704728029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51831</v>
      </c>
      <c r="F29" s="74">
        <v>21787</v>
      </c>
      <c r="G29" s="75">
        <f>F29/E29</f>
        <v>0.42034689664486502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444113</v>
      </c>
      <c r="F30" s="74">
        <v>115436</v>
      </c>
      <c r="G30" s="75">
        <f>F30/E30</f>
        <v>0.25992483894864593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522732</v>
      </c>
      <c r="F32" s="74">
        <v>44719</v>
      </c>
      <c r="G32" s="75">
        <f>F32/E32</f>
        <v>8.5548617647283887E-2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1380793</v>
      </c>
      <c r="F39" s="82">
        <f>SUM(F9:F38)</f>
        <v>264487</v>
      </c>
      <c r="G39" s="83">
        <f>F39/E39</f>
        <v>0.19154717615167516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1556829</v>
      </c>
      <c r="F46" s="74">
        <v>146658.94</v>
      </c>
      <c r="G46" s="75">
        <f>1-(+F46/E46)</f>
        <v>0.90579637198433482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232570.5</v>
      </c>
      <c r="F47" s="74">
        <v>13993</v>
      </c>
      <c r="G47" s="75">
        <f>1-(+F47/E47)</f>
        <v>0.93983329786021874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2722945</v>
      </c>
      <c r="F48" s="74">
        <v>253832.41</v>
      </c>
      <c r="G48" s="75">
        <f>1-(+F48/E48)</f>
        <v>0.90678019203472715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705370</v>
      </c>
      <c r="F50" s="74">
        <v>79685</v>
      </c>
      <c r="G50" s="75">
        <f>1-(+F50/E50)</f>
        <v>0.88703091994272509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340</v>
      </c>
      <c r="E53" s="74">
        <v>27689556.32</v>
      </c>
      <c r="F53" s="74">
        <v>2978770.75</v>
      </c>
      <c r="G53" s="75">
        <f>1-(+F53/E53)</f>
        <v>0.89242259010670921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266276.62</v>
      </c>
      <c r="F54" s="74">
        <v>19945.61</v>
      </c>
      <c r="G54" s="75">
        <f>1-(+F54/E54)</f>
        <v>0.92509439995144893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416</v>
      </c>
      <c r="E60" s="82">
        <f>SUM(E44:E59)</f>
        <v>33173547.440000001</v>
      </c>
      <c r="F60" s="82">
        <f>SUM(F44:F59)</f>
        <v>3492885.71</v>
      </c>
      <c r="G60" s="83">
        <f>1-(F60/E60)</f>
        <v>0.89470870679967296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3757372.71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140">
        <v>5</v>
      </c>
      <c r="E9" s="74">
        <v>903601</v>
      </c>
      <c r="F9" s="74">
        <v>61888.5</v>
      </c>
      <c r="G9" s="75">
        <f>F9/E9</f>
        <v>6.849096005869848E-2</v>
      </c>
      <c r="H9" s="15"/>
    </row>
    <row r="10" spans="1:8" ht="15.75" x14ac:dyDescent="0.25">
      <c r="A10" s="93" t="s">
        <v>11</v>
      </c>
      <c r="B10" s="13"/>
      <c r="C10" s="14"/>
      <c r="D10" s="140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140">
        <v>5</v>
      </c>
      <c r="E11" s="74">
        <v>1223500</v>
      </c>
      <c r="F11" s="74">
        <v>262435.5</v>
      </c>
      <c r="G11" s="75">
        <f>F11/E11</f>
        <v>0.21449570903146711</v>
      </c>
      <c r="H11" s="15"/>
    </row>
    <row r="12" spans="1:8" ht="15.75" x14ac:dyDescent="0.25">
      <c r="A12" s="93" t="s">
        <v>67</v>
      </c>
      <c r="B12" s="13"/>
      <c r="C12" s="14"/>
      <c r="D12" s="140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140">
        <v>2</v>
      </c>
      <c r="E13" s="74">
        <v>996725</v>
      </c>
      <c r="F13" s="74">
        <v>208602.38</v>
      </c>
      <c r="G13" s="75">
        <f>F13/E13</f>
        <v>0.20928779753693347</v>
      </c>
      <c r="H13" s="15"/>
    </row>
    <row r="14" spans="1:8" ht="15.75" x14ac:dyDescent="0.25">
      <c r="A14" s="93" t="s">
        <v>25</v>
      </c>
      <c r="B14" s="13"/>
      <c r="C14" s="14"/>
      <c r="D14" s="140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140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40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40">
        <v>2</v>
      </c>
      <c r="E17" s="74">
        <v>124941</v>
      </c>
      <c r="F17" s="74">
        <v>14376</v>
      </c>
      <c r="G17" s="75">
        <f t="shared" ref="G17:G24" si="0">F17/E17</f>
        <v>0.11506230941004154</v>
      </c>
      <c r="H17" s="15"/>
    </row>
    <row r="18" spans="1:8" ht="15.75" x14ac:dyDescent="0.25">
      <c r="A18" s="93" t="s">
        <v>15</v>
      </c>
      <c r="B18" s="13"/>
      <c r="C18" s="14"/>
      <c r="D18" s="140">
        <v>2</v>
      </c>
      <c r="E18" s="74">
        <v>1077823</v>
      </c>
      <c r="F18" s="74">
        <v>393603</v>
      </c>
      <c r="G18" s="75">
        <f t="shared" si="0"/>
        <v>0.36518333715276069</v>
      </c>
      <c r="H18" s="15"/>
    </row>
    <row r="19" spans="1:8" ht="15.75" x14ac:dyDescent="0.25">
      <c r="A19" s="93" t="s">
        <v>54</v>
      </c>
      <c r="B19" s="13"/>
      <c r="C19" s="14"/>
      <c r="D19" s="140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40">
        <v>1</v>
      </c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40">
        <v>4</v>
      </c>
      <c r="E21" s="74">
        <v>7847964</v>
      </c>
      <c r="F21" s="74">
        <v>638640</v>
      </c>
      <c r="G21" s="75">
        <f t="shared" si="0"/>
        <v>8.1376520075780168E-2</v>
      </c>
      <c r="H21" s="15"/>
    </row>
    <row r="22" spans="1:8" ht="15.75" x14ac:dyDescent="0.25">
      <c r="A22" s="93" t="s">
        <v>56</v>
      </c>
      <c r="B22" s="13"/>
      <c r="C22" s="14"/>
      <c r="D22" s="140">
        <v>1</v>
      </c>
      <c r="E22" s="74">
        <v>586032</v>
      </c>
      <c r="F22" s="74">
        <v>127466</v>
      </c>
      <c r="G22" s="75">
        <f t="shared" si="0"/>
        <v>0.21750689382149779</v>
      </c>
      <c r="H22" s="15"/>
    </row>
    <row r="23" spans="1:8" ht="15.75" x14ac:dyDescent="0.25">
      <c r="A23" s="94" t="s">
        <v>20</v>
      </c>
      <c r="B23" s="13"/>
      <c r="C23" s="14"/>
      <c r="D23" s="140">
        <v>4</v>
      </c>
      <c r="E23" s="74">
        <v>779373</v>
      </c>
      <c r="F23" s="74">
        <v>178055</v>
      </c>
      <c r="G23" s="75">
        <f t="shared" si="0"/>
        <v>0.22845928714492292</v>
      </c>
      <c r="H23" s="15"/>
    </row>
    <row r="24" spans="1:8" ht="15.75" x14ac:dyDescent="0.25">
      <c r="A24" s="94" t="s">
        <v>21</v>
      </c>
      <c r="B24" s="13"/>
      <c r="C24" s="14"/>
      <c r="D24" s="140">
        <v>20</v>
      </c>
      <c r="E24" s="74">
        <v>227269</v>
      </c>
      <c r="F24" s="74">
        <v>227269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40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40"/>
      <c r="E26" s="74">
        <v>58808</v>
      </c>
      <c r="F26" s="74">
        <v>22458</v>
      </c>
      <c r="G26" s="75">
        <f>F26/E26</f>
        <v>0.38188681811998365</v>
      </c>
      <c r="H26" s="15"/>
    </row>
    <row r="27" spans="1:8" ht="15.75" x14ac:dyDescent="0.25">
      <c r="A27" s="93" t="s">
        <v>123</v>
      </c>
      <c r="B27" s="13"/>
      <c r="C27" s="14"/>
      <c r="D27" s="140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40">
        <v>1</v>
      </c>
      <c r="E28" s="74">
        <v>93147</v>
      </c>
      <c r="F28" s="74">
        <v>17295</v>
      </c>
      <c r="G28" s="75">
        <f>F28/E28</f>
        <v>0.18567425681986538</v>
      </c>
      <c r="H28" s="15"/>
    </row>
    <row r="29" spans="1:8" ht="15.75" x14ac:dyDescent="0.25">
      <c r="A29" s="70" t="s">
        <v>119</v>
      </c>
      <c r="B29" s="13"/>
      <c r="C29" s="14"/>
      <c r="D29" s="140">
        <v>1</v>
      </c>
      <c r="E29" s="74">
        <v>60090</v>
      </c>
      <c r="F29" s="74">
        <v>25216</v>
      </c>
      <c r="G29" s="75">
        <f>F29/E29</f>
        <v>0.41963721085039107</v>
      </c>
      <c r="H29" s="15"/>
    </row>
    <row r="30" spans="1:8" ht="15.75" x14ac:dyDescent="0.25">
      <c r="A30" s="70" t="s">
        <v>124</v>
      </c>
      <c r="B30" s="13"/>
      <c r="C30" s="14"/>
      <c r="D30" s="140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140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40">
        <v>13</v>
      </c>
      <c r="E32" s="76">
        <v>1571760</v>
      </c>
      <c r="F32" s="76">
        <v>122540.5</v>
      </c>
      <c r="G32" s="75">
        <f>F32/E32</f>
        <v>7.7963874891840992E-2</v>
      </c>
      <c r="H32" s="15"/>
    </row>
    <row r="33" spans="1:8" ht="15.75" x14ac:dyDescent="0.25">
      <c r="A33" s="93" t="s">
        <v>148</v>
      </c>
      <c r="B33" s="13"/>
      <c r="C33" s="14"/>
      <c r="D33" s="140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140">
        <v>1</v>
      </c>
      <c r="E34" s="74">
        <v>359987</v>
      </c>
      <c r="F34" s="74">
        <v>60180.5</v>
      </c>
      <c r="G34" s="75">
        <f>F34/E34</f>
        <v>0.16717409239778103</v>
      </c>
      <c r="H34" s="15"/>
    </row>
    <row r="35" spans="1:8" x14ac:dyDescent="0.2">
      <c r="A35" s="16" t="s">
        <v>28</v>
      </c>
      <c r="B35" s="13"/>
      <c r="C35" s="14"/>
      <c r="D35" s="77"/>
      <c r="E35" s="78">
        <v>1357475</v>
      </c>
      <c r="F35" s="74">
        <v>197982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62</v>
      </c>
      <c r="E39" s="82">
        <f>SUM(E9:E38)</f>
        <v>17268495</v>
      </c>
      <c r="F39" s="82">
        <f>SUM(F9:F38)</f>
        <v>2558007.38</v>
      </c>
      <c r="G39" s="83">
        <f>F39/E39</f>
        <v>0.14813146021121121</v>
      </c>
      <c r="H39" s="2"/>
    </row>
    <row r="40" spans="1:8" ht="15.75" x14ac:dyDescent="0.25">
      <c r="A40" s="22"/>
      <c r="B40" s="22"/>
      <c r="C40" s="24"/>
      <c r="D40" s="122"/>
      <c r="E40" s="123"/>
      <c r="F40" s="123"/>
      <c r="G40" s="124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1"/>
      <c r="F44" s="74"/>
      <c r="G44" s="104"/>
      <c r="H44" s="2"/>
    </row>
    <row r="45" spans="1:8" ht="15.75" hidden="1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hidden="1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hidden="1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hidden="1" x14ac:dyDescent="0.25">
      <c r="A48" s="27"/>
      <c r="B48" s="28"/>
      <c r="C48" s="14"/>
      <c r="D48" s="73"/>
      <c r="E48" s="111"/>
      <c r="F48" s="74"/>
      <c r="G48" s="104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hidden="1" x14ac:dyDescent="0.25">
      <c r="A53" s="20" t="s">
        <v>140</v>
      </c>
      <c r="B53" s="20"/>
      <c r="C53" s="21"/>
      <c r="D53" s="138">
        <f>SUM(D44:D49)</f>
        <v>0</v>
      </c>
      <c r="E53" s="139">
        <f>SUM(E44:E52)</f>
        <v>0</v>
      </c>
      <c r="F53" s="139">
        <f>SUM(F44:F52)</f>
        <v>0</v>
      </c>
      <c r="G53" s="110"/>
      <c r="H53" s="2"/>
    </row>
    <row r="54" spans="1:8" ht="15.75" hidden="1" x14ac:dyDescent="0.25">
      <c r="A54" s="22"/>
      <c r="B54" s="22"/>
      <c r="C54" s="24"/>
      <c r="D54" s="122"/>
      <c r="E54" s="123"/>
      <c r="F54" s="123"/>
      <c r="G54" s="124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32253890.329999998</v>
      </c>
      <c r="F58" s="74">
        <v>1850029.29</v>
      </c>
      <c r="G58" s="75">
        <f t="shared" ref="G58:G64" si="1">1-(+F58/E58)</f>
        <v>0.94264166985527165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4103945.83</v>
      </c>
      <c r="F59" s="74">
        <v>469948.33</v>
      </c>
      <c r="G59" s="75">
        <f t="shared" si="1"/>
        <v>0.88548866153040817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18614410</v>
      </c>
      <c r="F60" s="74">
        <v>1050388.25</v>
      </c>
      <c r="G60" s="75">
        <f t="shared" si="1"/>
        <v>0.94357123056814585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284417</v>
      </c>
      <c r="F61" s="74">
        <v>18054</v>
      </c>
      <c r="G61" s="75">
        <f t="shared" si="1"/>
        <v>0.93652278169026459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17127140.760000002</v>
      </c>
      <c r="F62" s="74">
        <v>948205</v>
      </c>
      <c r="G62" s="75">
        <f t="shared" si="1"/>
        <v>0.94463728573922223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136408</v>
      </c>
      <c r="F63" s="74">
        <v>20442</v>
      </c>
      <c r="G63" s="75">
        <f t="shared" si="1"/>
        <v>0.85014075420796431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1616055</v>
      </c>
      <c r="F64" s="74">
        <v>138470</v>
      </c>
      <c r="G64" s="75">
        <f t="shared" si="1"/>
        <v>0.91431603503593628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430050</v>
      </c>
      <c r="F66" s="74">
        <v>48800</v>
      </c>
      <c r="G66" s="75">
        <f>1-(+F66/E66)</f>
        <v>0.88652482269503552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165200</v>
      </c>
      <c r="F67" s="74">
        <v>36200</v>
      </c>
      <c r="G67" s="75">
        <f>1-(+F67/E67)</f>
        <v>0.78087167070217922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117237456.41</v>
      </c>
      <c r="F68" s="74">
        <v>12816914.43</v>
      </c>
      <c r="G68" s="75">
        <f>1-(+F68/E68)</f>
        <v>0.89067560127561118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191968973.32999998</v>
      </c>
      <c r="F75" s="82">
        <f>SUM(F58:F74)</f>
        <v>17397451.300000001</v>
      </c>
      <c r="G75" s="83">
        <f>1-(+F75/E75)</f>
        <v>0.90937362950786171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19955458.68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2122646</v>
      </c>
      <c r="F10" s="74">
        <v>415352.5</v>
      </c>
      <c r="G10" s="100">
        <f t="shared" ref="G10:G15" si="0">F10/E10</f>
        <v>0.19567676381271301</v>
      </c>
      <c r="H10" s="15"/>
    </row>
    <row r="11" spans="1:8" ht="15.75" x14ac:dyDescent="0.25">
      <c r="A11" s="93" t="s">
        <v>104</v>
      </c>
      <c r="B11" s="13"/>
      <c r="C11" s="14"/>
      <c r="D11" s="73">
        <v>10</v>
      </c>
      <c r="E11" s="99">
        <v>1277030</v>
      </c>
      <c r="F11" s="74">
        <v>291288.5</v>
      </c>
      <c r="G11" s="100">
        <f t="shared" si="0"/>
        <v>0.22809840019420061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1</v>
      </c>
      <c r="E14" s="99">
        <v>357258</v>
      </c>
      <c r="F14" s="74">
        <v>115208</v>
      </c>
      <c r="G14" s="100">
        <f t="shared" si="0"/>
        <v>0.32247843295321588</v>
      </c>
      <c r="H14" s="15"/>
    </row>
    <row r="15" spans="1:8" ht="15.75" x14ac:dyDescent="0.25">
      <c r="A15" s="93" t="s">
        <v>110</v>
      </c>
      <c r="B15" s="13"/>
      <c r="C15" s="14"/>
      <c r="D15" s="73">
        <v>1</v>
      </c>
      <c r="E15" s="99">
        <v>174073</v>
      </c>
      <c r="F15" s="74">
        <v>2343</v>
      </c>
      <c r="G15" s="100">
        <f t="shared" si="0"/>
        <v>1.345987028430601E-2</v>
      </c>
      <c r="H15" s="15"/>
    </row>
    <row r="16" spans="1:8" ht="15.75" x14ac:dyDescent="0.25">
      <c r="A16" s="93" t="s">
        <v>10</v>
      </c>
      <c r="B16" s="13"/>
      <c r="C16" s="14"/>
      <c r="D16" s="73">
        <v>2</v>
      </c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663433</v>
      </c>
      <c r="F17" s="74">
        <v>195660.5</v>
      </c>
      <c r="G17" s="75">
        <f t="shared" ref="G17:G22" si="1">F17/E17</f>
        <v>0.2949212655987869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1346283</v>
      </c>
      <c r="F18" s="74">
        <v>443126</v>
      </c>
      <c r="G18" s="100">
        <f t="shared" si="1"/>
        <v>0.32914773491160476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441338</v>
      </c>
      <c r="F19" s="74">
        <v>140785.5</v>
      </c>
      <c r="G19" s="75">
        <f t="shared" si="1"/>
        <v>0.31899700456339586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7</v>
      </c>
      <c r="E21" s="99">
        <v>2559136</v>
      </c>
      <c r="F21" s="74">
        <v>765019</v>
      </c>
      <c r="G21" s="75">
        <f t="shared" si="1"/>
        <v>0.29893643792279895</v>
      </c>
      <c r="H21" s="15"/>
    </row>
    <row r="22" spans="1:8" ht="15.75" x14ac:dyDescent="0.25">
      <c r="A22" s="93" t="s">
        <v>56</v>
      </c>
      <c r="B22" s="13"/>
      <c r="C22" s="14"/>
      <c r="D22" s="73">
        <v>3</v>
      </c>
      <c r="E22" s="99">
        <v>1017441</v>
      </c>
      <c r="F22" s="74">
        <v>135997</v>
      </c>
      <c r="G22" s="75">
        <f t="shared" si="1"/>
        <v>0.13366573590016523</v>
      </c>
      <c r="H22" s="15"/>
    </row>
    <row r="23" spans="1:8" ht="15.75" x14ac:dyDescent="0.25">
      <c r="A23" s="94" t="s">
        <v>20</v>
      </c>
      <c r="B23" s="13"/>
      <c r="C23" s="14"/>
      <c r="D23" s="73">
        <v>3</v>
      </c>
      <c r="E23" s="99">
        <v>695785</v>
      </c>
      <c r="F23" s="74">
        <v>138775.5</v>
      </c>
      <c r="G23" s="75">
        <f>F23/E23</f>
        <v>0.19945169844132885</v>
      </c>
      <c r="H23" s="15"/>
    </row>
    <row r="24" spans="1:8" ht="15.75" x14ac:dyDescent="0.25">
      <c r="A24" s="94" t="s">
        <v>21</v>
      </c>
      <c r="B24" s="13"/>
      <c r="C24" s="14"/>
      <c r="D24" s="73">
        <v>13</v>
      </c>
      <c r="E24" s="99">
        <v>219070</v>
      </c>
      <c r="F24" s="74">
        <v>219070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99">
        <v>46416</v>
      </c>
      <c r="F26" s="74">
        <v>25135</v>
      </c>
      <c r="G26" s="75">
        <f>F26/E26</f>
        <v>0.54151585660117196</v>
      </c>
      <c r="H26" s="15"/>
    </row>
    <row r="27" spans="1:8" ht="15.75" x14ac:dyDescent="0.25">
      <c r="A27" s="93" t="s">
        <v>123</v>
      </c>
      <c r="B27" s="13"/>
      <c r="C27" s="14"/>
      <c r="D27" s="73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99">
        <v>97213</v>
      </c>
      <c r="F28" s="74">
        <v>43486</v>
      </c>
      <c r="G28" s="75">
        <f>F28/E28</f>
        <v>0.44732700359005484</v>
      </c>
      <c r="H28" s="15"/>
    </row>
    <row r="29" spans="1:8" ht="15.75" x14ac:dyDescent="0.25">
      <c r="A29" s="70" t="s">
        <v>119</v>
      </c>
      <c r="B29" s="13"/>
      <c r="C29" s="14"/>
      <c r="D29" s="101"/>
      <c r="E29" s="99"/>
      <c r="F29" s="99"/>
      <c r="G29" s="102"/>
      <c r="H29" s="15"/>
    </row>
    <row r="30" spans="1:8" ht="15.75" x14ac:dyDescent="0.25">
      <c r="A30" s="70" t="s">
        <v>124</v>
      </c>
      <c r="B30" s="13"/>
      <c r="C30" s="14"/>
      <c r="D30" s="73"/>
      <c r="E30" s="103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73">
        <v>1</v>
      </c>
      <c r="E31" s="103">
        <v>195993</v>
      </c>
      <c r="F31" s="74">
        <v>42882</v>
      </c>
      <c r="G31" s="100">
        <f>F31/E31</f>
        <v>0.21879352834029786</v>
      </c>
      <c r="H31" s="15"/>
    </row>
    <row r="32" spans="1:8" ht="15.75" x14ac:dyDescent="0.2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73">
        <v>2</v>
      </c>
      <c r="E33" s="99">
        <v>415143</v>
      </c>
      <c r="F33" s="74">
        <v>125298</v>
      </c>
      <c r="G33" s="100">
        <f>F33/E33</f>
        <v>0.30181889132178552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11628258</v>
      </c>
      <c r="F39" s="82">
        <f>SUM(F9:F38)</f>
        <v>3099426.5</v>
      </c>
      <c r="G39" s="83">
        <f>F39/E39</f>
        <v>0.26654263261100675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6896321.4500000002</v>
      </c>
      <c r="F44" s="74">
        <v>382299.65</v>
      </c>
      <c r="G44" s="75">
        <f>1-(+F44/E44)</f>
        <v>0.94456469977918445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9039442.5899999999</v>
      </c>
      <c r="F45" s="74">
        <v>917773.66</v>
      </c>
      <c r="G45" s="75">
        <f t="shared" ref="G45:G54" si="2">1-(+F45/E45)</f>
        <v>0.8984701046704695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10970920.050000001</v>
      </c>
      <c r="F46" s="74">
        <v>800339.45</v>
      </c>
      <c r="G46" s="75">
        <f t="shared" si="2"/>
        <v>0.92704901263044026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17702327</v>
      </c>
      <c r="F48" s="74">
        <v>1172077.3899999999</v>
      </c>
      <c r="G48" s="75">
        <f t="shared" si="2"/>
        <v>0.93378964302263767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2611155</v>
      </c>
      <c r="F49" s="74">
        <v>51671</v>
      </c>
      <c r="G49" s="75">
        <f t="shared" si="2"/>
        <v>0.98021143899921681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2247745</v>
      </c>
      <c r="F50" s="74">
        <v>165555</v>
      </c>
      <c r="G50" s="75">
        <f t="shared" si="2"/>
        <v>0.92634618250735734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277740</v>
      </c>
      <c r="F51" s="74">
        <v>22080</v>
      </c>
      <c r="G51" s="75">
        <f t="shared" si="2"/>
        <v>0.92050118816158999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721875</v>
      </c>
      <c r="F52" s="74">
        <v>22500</v>
      </c>
      <c r="G52" s="75">
        <f t="shared" si="2"/>
        <v>0.96883116883116882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88500</v>
      </c>
      <c r="F53" s="74">
        <v>-17900</v>
      </c>
      <c r="G53" s="75">
        <f t="shared" si="2"/>
        <v>1.2022598870056498</v>
      </c>
      <c r="H53" s="15"/>
    </row>
    <row r="54" spans="1:8" ht="15.75" x14ac:dyDescent="0.25">
      <c r="A54" s="27" t="s">
        <v>61</v>
      </c>
      <c r="B54" s="30"/>
      <c r="C54" s="14"/>
      <c r="D54" s="73">
        <v>614</v>
      </c>
      <c r="E54" s="74">
        <v>64998357.840000004</v>
      </c>
      <c r="F54" s="74">
        <v>7457278.8399999999</v>
      </c>
      <c r="G54" s="75">
        <f t="shared" si="2"/>
        <v>0.88526973468534631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934</v>
      </c>
      <c r="E61" s="82">
        <f>SUM(E44:E60)</f>
        <v>115554383.93000001</v>
      </c>
      <c r="F61" s="82">
        <f>SUM(F44:F60)</f>
        <v>10973674.989999998</v>
      </c>
      <c r="G61" s="83">
        <f>1-(F61/E61)</f>
        <v>0.90503454203306055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F61+F39</f>
        <v>14073101.489999998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417591</v>
      </c>
      <c r="F10" s="74">
        <v>89515</v>
      </c>
      <c r="G10" s="75">
        <f>F10/E10</f>
        <v>0.21436046274943665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70204</v>
      </c>
      <c r="F12" s="74">
        <v>18769</v>
      </c>
      <c r="G12" s="75">
        <f>F12/E12</f>
        <v>0.26734943877841716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7</v>
      </c>
      <c r="E14" s="74">
        <v>4803080</v>
      </c>
      <c r="F14" s="74">
        <v>540819.5</v>
      </c>
      <c r="G14" s="75">
        <f>F14/E14</f>
        <v>0.11259847847631103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349495</v>
      </c>
      <c r="F18" s="74">
        <v>107336</v>
      </c>
      <c r="G18" s="75">
        <f>F18/E18</f>
        <v>0.30711741226626993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7</v>
      </c>
      <c r="E23" s="74">
        <v>772810</v>
      </c>
      <c r="F23" s="74">
        <v>150824</v>
      </c>
      <c r="G23" s="75">
        <f>F23/E23</f>
        <v>0.19516310606746806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594912</v>
      </c>
      <c r="F24" s="74">
        <v>-8906</v>
      </c>
      <c r="G24" s="75">
        <f>F24/E24</f>
        <v>-1.4970281318917755E-2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79480</v>
      </c>
      <c r="F25" s="74">
        <v>17743</v>
      </c>
      <c r="G25" s="75">
        <f>F25/E25</f>
        <v>0.22323855057876196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7087572</v>
      </c>
      <c r="F39" s="82">
        <f>SUM(F9:F38)</f>
        <v>916100.5</v>
      </c>
      <c r="G39" s="83">
        <f>F39/E39</f>
        <v>0.1292544894076561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334092</v>
      </c>
      <c r="F44" s="74">
        <v>14868.83</v>
      </c>
      <c r="G44" s="75">
        <f>1-(+F44/E44)</f>
        <v>0.95549480382649088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50</v>
      </c>
      <c r="E46" s="74">
        <v>1697428.75</v>
      </c>
      <c r="F46" s="74">
        <v>128567.82</v>
      </c>
      <c r="G46" s="75">
        <f>1-(+F46/E46)</f>
        <v>0.92425730976926124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1229194.23</v>
      </c>
      <c r="F47" s="74">
        <v>81433.77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60</v>
      </c>
      <c r="E48" s="74">
        <v>4236665</v>
      </c>
      <c r="F48" s="74">
        <v>396269.51</v>
      </c>
      <c r="G48" s="75">
        <f>1-(+F48/E48)</f>
        <v>0.90646664062417015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761990</v>
      </c>
      <c r="F50" s="74">
        <v>13764</v>
      </c>
      <c r="G50" s="75">
        <f>1-(+F50/E50)</f>
        <v>0.98193677082376407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538</v>
      </c>
      <c r="E54" s="74">
        <v>40490834.490000002</v>
      </c>
      <c r="F54" s="74">
        <v>4926096.33</v>
      </c>
      <c r="G54" s="75">
        <f>1-(+F54/E54)</f>
        <v>0.8783404592163544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237</v>
      </c>
      <c r="E56" s="74">
        <v>40877501.840000004</v>
      </c>
      <c r="F56" s="74">
        <v>4395027.4000000004</v>
      </c>
      <c r="G56" s="75">
        <f>1-(+F56/E56)</f>
        <v>0.89248297468855298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>
        <v>1.22</v>
      </c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908</v>
      </c>
      <c r="E62" s="82">
        <f>SUM(E44:E61)</f>
        <v>89627706.310000002</v>
      </c>
      <c r="F62" s="82">
        <f>SUM(F44:F61)</f>
        <v>9956028.8800000008</v>
      </c>
      <c r="G62" s="83">
        <f>1-(+F62/E62)</f>
        <v>0.88891795528533812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10872129.380000001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11" sqref="D1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73">
        <v>4</v>
      </c>
      <c r="E11" s="99">
        <v>910263</v>
      </c>
      <c r="F11" s="74">
        <v>145531.5</v>
      </c>
      <c r="G11" s="75">
        <f t="shared" ref="G11:G23" si="0">F11/E11</f>
        <v>0.15987851862593558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83511</v>
      </c>
      <c r="F13" s="74">
        <v>24941.5</v>
      </c>
      <c r="G13" s="75">
        <f t="shared" si="0"/>
        <v>0.29866125420603273</v>
      </c>
      <c r="H13" s="15"/>
    </row>
    <row r="14" spans="1:8" ht="15.75" x14ac:dyDescent="0.25">
      <c r="A14" s="93" t="s">
        <v>129</v>
      </c>
      <c r="B14" s="13"/>
      <c r="C14" s="14"/>
      <c r="D14" s="73">
        <v>4</v>
      </c>
      <c r="E14" s="99">
        <v>2009493</v>
      </c>
      <c r="F14" s="74">
        <v>169980.5</v>
      </c>
      <c r="G14" s="75">
        <f t="shared" si="0"/>
        <v>8.4588749500495899E-2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117740</v>
      </c>
      <c r="F15" s="74">
        <v>20865.5</v>
      </c>
      <c r="G15" s="75">
        <f t="shared" si="0"/>
        <v>0.1772167487684729</v>
      </c>
      <c r="H15" s="15"/>
    </row>
    <row r="16" spans="1:8" ht="15.75" x14ac:dyDescent="0.25">
      <c r="A16" s="93" t="s">
        <v>111</v>
      </c>
      <c r="B16" s="13"/>
      <c r="C16" s="14"/>
      <c r="D16" s="73">
        <v>2</v>
      </c>
      <c r="E16" s="99">
        <v>171537</v>
      </c>
      <c r="F16" s="74">
        <v>36533</v>
      </c>
      <c r="G16" s="75">
        <f t="shared" si="0"/>
        <v>0.21297446032051395</v>
      </c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99">
        <v>27012</v>
      </c>
      <c r="F17" s="74">
        <v>-753</v>
      </c>
      <c r="G17" s="75">
        <f t="shared" si="0"/>
        <v>-2.7876499333629498E-2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325624</v>
      </c>
      <c r="F18" s="74">
        <v>45471.5</v>
      </c>
      <c r="G18" s="75">
        <f t="shared" si="0"/>
        <v>0.13964419084588359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1398778</v>
      </c>
      <c r="F19" s="74">
        <v>320224.5</v>
      </c>
      <c r="G19" s="75">
        <f t="shared" si="0"/>
        <v>0.22893161030556672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>
        <v>2</v>
      </c>
      <c r="E21" s="99">
        <v>338844</v>
      </c>
      <c r="F21" s="74">
        <v>56724</v>
      </c>
      <c r="G21" s="75">
        <f t="shared" si="0"/>
        <v>0.16740446931331232</v>
      </c>
      <c r="H21" s="15"/>
    </row>
    <row r="22" spans="1:8" ht="15.75" x14ac:dyDescent="0.25">
      <c r="A22" s="93" t="s">
        <v>159</v>
      </c>
      <c r="B22" s="13"/>
      <c r="C22" s="14"/>
      <c r="D22" s="73">
        <v>10</v>
      </c>
      <c r="E22" s="99">
        <v>1988033.25</v>
      </c>
      <c r="F22" s="74">
        <v>432705.25</v>
      </c>
      <c r="G22" s="75">
        <f t="shared" si="0"/>
        <v>0.21765493610330713</v>
      </c>
      <c r="H22" s="15"/>
    </row>
    <row r="23" spans="1:8" ht="15.75" x14ac:dyDescent="0.25">
      <c r="A23" s="93" t="s">
        <v>117</v>
      </c>
      <c r="B23" s="13"/>
      <c r="C23" s="14"/>
      <c r="D23" s="73">
        <v>2</v>
      </c>
      <c r="E23" s="99">
        <v>8150</v>
      </c>
      <c r="F23" s="74">
        <v>7850.5</v>
      </c>
      <c r="G23" s="75">
        <f t="shared" si="0"/>
        <v>0.9632515337423313</v>
      </c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780071</v>
      </c>
      <c r="F25" s="74">
        <v>202626.5</v>
      </c>
      <c r="G25" s="75">
        <f>F25/E25</f>
        <v>0.25975391983550217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46186</v>
      </c>
      <c r="F30" s="74">
        <v>15986</v>
      </c>
      <c r="G30" s="75">
        <f>F30/E30</f>
        <v>0.34612220153293205</v>
      </c>
      <c r="H30" s="15"/>
    </row>
    <row r="31" spans="1:8" ht="15.75" x14ac:dyDescent="0.25">
      <c r="A31" s="70" t="s">
        <v>160</v>
      </c>
      <c r="B31" s="13"/>
      <c r="C31" s="14"/>
      <c r="D31" s="73">
        <v>2</v>
      </c>
      <c r="E31" s="99">
        <v>312648</v>
      </c>
      <c r="F31" s="74">
        <v>23108.5</v>
      </c>
      <c r="G31" s="75">
        <f>F31/E31</f>
        <v>7.3912195184360693E-2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184892</v>
      </c>
      <c r="F32" s="74">
        <v>81466</v>
      </c>
      <c r="G32" s="75">
        <f>F32/E32</f>
        <v>0.44061398005322028</v>
      </c>
      <c r="H32" s="15"/>
    </row>
    <row r="33" spans="1:8" ht="15.75" x14ac:dyDescent="0.25">
      <c r="A33" s="70" t="s">
        <v>98</v>
      </c>
      <c r="B33" s="13"/>
      <c r="C33" s="14"/>
      <c r="D33" s="73">
        <v>1</v>
      </c>
      <c r="E33" s="99">
        <v>25492.9</v>
      </c>
      <c r="F33" s="74">
        <v>13640.9</v>
      </c>
      <c r="G33" s="75">
        <f>F33/E33</f>
        <v>0.53508623969811198</v>
      </c>
      <c r="H33" s="15"/>
    </row>
    <row r="34" spans="1:8" ht="15.75" x14ac:dyDescent="0.25">
      <c r="A34" s="70" t="s">
        <v>103</v>
      </c>
      <c r="B34" s="13"/>
      <c r="C34" s="14"/>
      <c r="D34" s="73">
        <v>2</v>
      </c>
      <c r="E34" s="99">
        <v>1849419</v>
      </c>
      <c r="F34" s="74">
        <v>170758.5</v>
      </c>
      <c r="G34" s="75">
        <f>F34/E34</f>
        <v>9.2330888781828241E-2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10577694.15</v>
      </c>
      <c r="F39" s="82">
        <f>SUM(F9:F38)</f>
        <v>1767661.15</v>
      </c>
      <c r="G39" s="83">
        <f>F39/E39</f>
        <v>0.16711214419070719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120</v>
      </c>
      <c r="E44" s="74">
        <v>13400235.35</v>
      </c>
      <c r="F44" s="74">
        <v>767398.83</v>
      </c>
      <c r="G44" s="75">
        <f>1-(+F44/E44)</f>
        <v>0.94273243641202165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74">
        <v>7328002.6900000004</v>
      </c>
      <c r="F45" s="74">
        <v>560745.43999999994</v>
      </c>
      <c r="G45" s="75">
        <f t="shared" ref="G45:G53" si="1">1-(+F45/E45)</f>
        <v>0.92347908922506139</v>
      </c>
      <c r="H45" s="15"/>
    </row>
    <row r="46" spans="1:8" ht="15.75" x14ac:dyDescent="0.25">
      <c r="A46" s="27" t="s">
        <v>35</v>
      </c>
      <c r="B46" s="28"/>
      <c r="C46" s="14"/>
      <c r="D46" s="73">
        <v>97</v>
      </c>
      <c r="E46" s="74">
        <v>4817534.75</v>
      </c>
      <c r="F46" s="74">
        <v>346138.61</v>
      </c>
      <c r="G46" s="75">
        <f t="shared" si="1"/>
        <v>0.92815026191559902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117</v>
      </c>
      <c r="E48" s="74">
        <v>18071661.469999999</v>
      </c>
      <c r="F48" s="74">
        <v>1197969.98</v>
      </c>
      <c r="G48" s="75">
        <f t="shared" si="1"/>
        <v>0.93371002539037717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1626770</v>
      </c>
      <c r="F50" s="74">
        <v>62141</v>
      </c>
      <c r="G50" s="75">
        <f t="shared" si="1"/>
        <v>0.96180099215008885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338100</v>
      </c>
      <c r="F51" s="74">
        <v>53290</v>
      </c>
      <c r="G51" s="75">
        <f t="shared" si="1"/>
        <v>0.8423839100857734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463000</v>
      </c>
      <c r="F52" s="74">
        <v>-20050</v>
      </c>
      <c r="G52" s="75">
        <f t="shared" si="1"/>
        <v>1.0433045356371491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218000</v>
      </c>
      <c r="F53" s="74">
        <v>27100</v>
      </c>
      <c r="G53" s="75">
        <f t="shared" si="1"/>
        <v>0.87568807339449539</v>
      </c>
      <c r="H53" s="15"/>
    </row>
    <row r="54" spans="1:8" ht="15.75" x14ac:dyDescent="0.25">
      <c r="A54" s="27" t="s">
        <v>61</v>
      </c>
      <c r="B54" s="30"/>
      <c r="C54" s="14"/>
      <c r="D54" s="73">
        <v>1286</v>
      </c>
      <c r="E54" s="74">
        <v>103053426.53</v>
      </c>
      <c r="F54" s="74">
        <v>11533660.640000001</v>
      </c>
      <c r="G54" s="75">
        <f>1-(+F54/E54)</f>
        <v>0.88808076520733226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383281.67</v>
      </c>
      <c r="F55" s="74">
        <v>44959.98</v>
      </c>
      <c r="G55" s="75">
        <f>1-(+F55/E55)</f>
        <v>0.88269728630643884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1679</v>
      </c>
      <c r="E62" s="82">
        <f>SUM(E44:E61)</f>
        <v>149700012.45999998</v>
      </c>
      <c r="F62" s="82">
        <f>SUM(F44:F61)</f>
        <v>14573354.48</v>
      </c>
      <c r="G62" s="83">
        <f>1-(F62/E62)</f>
        <v>0.90264961077478856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16341015.630000001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128804</v>
      </c>
      <c r="F9" s="74">
        <v>31098</v>
      </c>
      <c r="G9" s="75">
        <f>F9/E9</f>
        <v>0.24143660134778422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14695</v>
      </c>
      <c r="F15" s="74">
        <v>1204</v>
      </c>
      <c r="G15" s="75">
        <f>+F15/E15</f>
        <v>8.1932630146308263E-2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32379</v>
      </c>
      <c r="F31" s="74">
        <v>15977.5</v>
      </c>
      <c r="G31" s="75">
        <f>+F31/E31</f>
        <v>0.49345254640353314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175878</v>
      </c>
      <c r="F39" s="82">
        <f>SUM(F9:F38)</f>
        <v>48279.5</v>
      </c>
      <c r="G39" s="83">
        <f>F39/E39</f>
        <v>0.27450562321609295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636151.1</v>
      </c>
      <c r="F44" s="74">
        <v>50051.25</v>
      </c>
      <c r="G44" s="75">
        <f>1-(+F44/E44)</f>
        <v>0.92132175830553464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10</v>
      </c>
      <c r="E46" s="74">
        <v>276805.75</v>
      </c>
      <c r="F46" s="74">
        <v>26036.6</v>
      </c>
      <c r="G46" s="75">
        <f>1-(+F46/E46)</f>
        <v>0.90593909266696948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6</v>
      </c>
      <c r="E47" s="74">
        <v>557378.5</v>
      </c>
      <c r="F47" s="74">
        <v>69764.5</v>
      </c>
      <c r="G47" s="75">
        <f>1-(+F47/E47)</f>
        <v>0.87483460520992473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16</v>
      </c>
      <c r="E48" s="74">
        <v>1131231.67</v>
      </c>
      <c r="F48" s="74">
        <v>101200.52</v>
      </c>
      <c r="G48" s="75">
        <f>1-(+F48/E48)</f>
        <v>0.91053952723936726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552553</v>
      </c>
      <c r="F50" s="74">
        <v>84541.5</v>
      </c>
      <c r="G50" s="75">
        <f>1-(+F50/E50)</f>
        <v>0.84699838748500145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206</v>
      </c>
      <c r="E53" s="74">
        <v>21482092.289999999</v>
      </c>
      <c r="F53" s="74">
        <v>2493144.86</v>
      </c>
      <c r="G53" s="75">
        <f>1-(+F53/E53)</f>
        <v>0.88394310822505084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256</v>
      </c>
      <c r="E60" s="82">
        <f>SUM(E44:E59)</f>
        <v>24636212.309999999</v>
      </c>
      <c r="F60" s="82">
        <f>SUM(F44:F59)</f>
        <v>2824739.23</v>
      </c>
      <c r="G60" s="83">
        <f>1-(F60/E60)</f>
        <v>0.88534198380595142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2873018.73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3"/>
  <sheetViews>
    <sheetView tabSelected="1" showOutlineSymbols="0" topLeftCell="A34" zoomScale="87" workbookViewId="0">
      <selection activeCell="K58" sqref="K58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978567</v>
      </c>
      <c r="F10" s="74">
        <v>198911.5</v>
      </c>
      <c r="G10" s="104">
        <f>F10/E10</f>
        <v>0.20326814617701189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360983</v>
      </c>
      <c r="F11" s="74">
        <v>93953</v>
      </c>
      <c r="G11" s="104">
        <f>F11/E11</f>
        <v>0.26026987420460246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104456</v>
      </c>
      <c r="F12" s="74">
        <v>43830</v>
      </c>
      <c r="G12" s="104">
        <f>F12/E12</f>
        <v>0.41960251206249521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4561088</v>
      </c>
      <c r="F13" s="74">
        <v>1006935</v>
      </c>
      <c r="G13" s="104">
        <f>F13/E13</f>
        <v>0.22076640485778831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1351770</v>
      </c>
      <c r="F18" s="74">
        <v>129317</v>
      </c>
      <c r="G18" s="104">
        <f>F18/E18</f>
        <v>9.5664943000658392E-2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2383353</v>
      </c>
      <c r="F19" s="74">
        <v>630603</v>
      </c>
      <c r="G19" s="104">
        <f>F19/E19</f>
        <v>0.26458648802758133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2573386</v>
      </c>
      <c r="F21" s="74">
        <v>-446104</v>
      </c>
      <c r="G21" s="104">
        <f>F21/E21</f>
        <v>-0.17335292878720876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155</v>
      </c>
      <c r="B23" s="13"/>
      <c r="C23" s="14"/>
      <c r="D23" s="73">
        <v>1</v>
      </c>
      <c r="E23" s="74">
        <v>16620</v>
      </c>
      <c r="F23" s="74">
        <v>-7013.5</v>
      </c>
      <c r="G23" s="104"/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393410</v>
      </c>
      <c r="F24" s="74">
        <v>77057.02</v>
      </c>
      <c r="G24" s="104">
        <f>F24/E24</f>
        <v>0.19586950001270939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1588248</v>
      </c>
      <c r="F25" s="74">
        <v>263119</v>
      </c>
      <c r="G25" s="104">
        <f>F25/E25</f>
        <v>0.16566619318897299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226793</v>
      </c>
      <c r="F26" s="74">
        <v>226793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53459</v>
      </c>
      <c r="F28" s="74">
        <v>-61407.55</v>
      </c>
      <c r="G28" s="104">
        <f>F28/E28</f>
        <v>-1.1486849735311173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1621384</v>
      </c>
      <c r="F29" s="74">
        <v>142283.5</v>
      </c>
      <c r="G29" s="104">
        <f>F29/E29</f>
        <v>8.7754350604175205E-2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383422</v>
      </c>
      <c r="F32" s="74">
        <v>137140</v>
      </c>
      <c r="G32" s="104">
        <f>F32/E32</f>
        <v>0.35767379023634532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780413</v>
      </c>
      <c r="F33" s="74">
        <v>193734</v>
      </c>
      <c r="G33" s="104">
        <f>F33/E33</f>
        <v>0.24824548027775037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2913912</v>
      </c>
      <c r="F34" s="74">
        <v>466309</v>
      </c>
      <c r="G34" s="104">
        <f>F34/E34</f>
        <v>0.16002851149931777</v>
      </c>
      <c r="H34" s="15"/>
    </row>
    <row r="35" spans="1:8" x14ac:dyDescent="0.2">
      <c r="A35" s="16" t="s">
        <v>28</v>
      </c>
      <c r="B35" s="13"/>
      <c r="C35" s="14"/>
      <c r="D35" s="77"/>
      <c r="E35" s="95">
        <v>70875</v>
      </c>
      <c r="F35" s="74">
        <v>13740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63</v>
      </c>
      <c r="E39" s="82">
        <f>SUM(E9:E38)</f>
        <v>20362139</v>
      </c>
      <c r="F39" s="82">
        <f>SUM(F9:F38)</f>
        <v>3109199.97</v>
      </c>
      <c r="G39" s="106">
        <f>F39/E39</f>
        <v>0.15269515496382774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1">
        <v>4810863</v>
      </c>
      <c r="F44" s="74">
        <v>198288.36</v>
      </c>
      <c r="G44" s="104">
        <f>1-(+F44/E44)</f>
        <v>0.95878320376198611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x14ac:dyDescent="0.2">
      <c r="A46" s="16" t="s">
        <v>139</v>
      </c>
      <c r="B46" s="30"/>
      <c r="C46" s="14"/>
      <c r="D46" s="77"/>
      <c r="E46" s="96"/>
      <c r="F46" s="74"/>
      <c r="G46" s="105"/>
      <c r="H46" s="2"/>
    </row>
    <row r="47" spans="1:8" x14ac:dyDescent="0.2">
      <c r="A47" s="16" t="s">
        <v>44</v>
      </c>
      <c r="B47" s="28"/>
      <c r="C47" s="14"/>
      <c r="D47" s="77"/>
      <c r="E47" s="95"/>
      <c r="F47" s="74"/>
      <c r="G47" s="105"/>
      <c r="H47" s="2"/>
    </row>
    <row r="48" spans="1:8" x14ac:dyDescent="0.2">
      <c r="A48" s="16" t="s">
        <v>30</v>
      </c>
      <c r="B48" s="28"/>
      <c r="C48" s="14"/>
      <c r="D48" s="77"/>
      <c r="E48" s="95"/>
      <c r="F48" s="74"/>
      <c r="G48" s="105"/>
      <c r="H48" s="2"/>
    </row>
    <row r="49" spans="1:8" ht="15.75" x14ac:dyDescent="0.25">
      <c r="A49" s="32"/>
      <c r="B49" s="18"/>
      <c r="C49" s="14"/>
      <c r="D49" s="77"/>
      <c r="E49" s="80"/>
      <c r="F49" s="80"/>
      <c r="G49" s="105"/>
      <c r="H49" s="2"/>
    </row>
    <row r="50" spans="1:8" ht="15.75" x14ac:dyDescent="0.25">
      <c r="A50" s="20" t="s">
        <v>140</v>
      </c>
      <c r="B50" s="20"/>
      <c r="C50" s="21"/>
      <c r="D50" s="138">
        <f>SUM(D44:D46)</f>
        <v>12</v>
      </c>
      <c r="E50" s="139">
        <f>SUM(E44:E49)</f>
        <v>4810863</v>
      </c>
      <c r="F50" s="139">
        <f>SUM(F44:F49)</f>
        <v>198288.36</v>
      </c>
      <c r="G50" s="110">
        <f>1-(+F50/E50)</f>
        <v>0.95878320376198611</v>
      </c>
      <c r="H50" s="2"/>
    </row>
    <row r="51" spans="1:8" ht="15.75" x14ac:dyDescent="0.25">
      <c r="A51" s="22"/>
      <c r="B51" s="22"/>
      <c r="C51" s="22"/>
      <c r="D51" s="136"/>
      <c r="E51" s="137"/>
      <c r="F51" s="107"/>
      <c r="G51" s="107"/>
      <c r="H51" s="2"/>
    </row>
    <row r="52" spans="1:8" ht="18" x14ac:dyDescent="0.25">
      <c r="A52" s="23" t="s">
        <v>32</v>
      </c>
      <c r="B52" s="24"/>
      <c r="C52" s="24"/>
      <c r="D52" s="25"/>
      <c r="E52" s="87"/>
      <c r="F52" s="88"/>
      <c r="G52" s="107"/>
      <c r="H52" s="2"/>
    </row>
    <row r="53" spans="1:8" ht="15.75" x14ac:dyDescent="0.25">
      <c r="A53" s="26"/>
      <c r="B53" s="26"/>
      <c r="C53" s="26"/>
      <c r="D53" s="89"/>
      <c r="E53" s="25" t="s">
        <v>133</v>
      </c>
      <c r="F53" s="25" t="s">
        <v>133</v>
      </c>
      <c r="G53" s="108" t="s">
        <v>5</v>
      </c>
      <c r="H53" s="2"/>
    </row>
    <row r="54" spans="1:8" ht="15.75" x14ac:dyDescent="0.25">
      <c r="A54" s="26"/>
      <c r="B54" s="26"/>
      <c r="C54" s="26"/>
      <c r="D54" s="89" t="s">
        <v>6</v>
      </c>
      <c r="E54" s="90" t="s">
        <v>134</v>
      </c>
      <c r="F54" s="88" t="s">
        <v>8</v>
      </c>
      <c r="G54" s="109" t="s">
        <v>135</v>
      </c>
      <c r="H54" s="2"/>
    </row>
    <row r="55" spans="1:8" ht="15.75" x14ac:dyDescent="0.25">
      <c r="A55" s="27" t="s">
        <v>33</v>
      </c>
      <c r="B55" s="28"/>
      <c r="C55" s="14"/>
      <c r="D55" s="73">
        <v>95</v>
      </c>
      <c r="E55" s="74">
        <v>17129516</v>
      </c>
      <c r="F55" s="74">
        <v>900347.33</v>
      </c>
      <c r="G55" s="104">
        <f>1-(+F55/E55)</f>
        <v>0.94743883423209385</v>
      </c>
      <c r="H55" s="15"/>
    </row>
    <row r="56" spans="1:8" ht="15.75" x14ac:dyDescent="0.25">
      <c r="A56" s="27" t="s">
        <v>34</v>
      </c>
      <c r="B56" s="28"/>
      <c r="C56" s="14"/>
      <c r="D56" s="73">
        <v>8</v>
      </c>
      <c r="E56" s="74">
        <v>7891944.5899999999</v>
      </c>
      <c r="F56" s="74">
        <v>749819.74</v>
      </c>
      <c r="G56" s="104">
        <f>1-(+F56/E56)</f>
        <v>0.90498922902346424</v>
      </c>
      <c r="H56" s="15"/>
    </row>
    <row r="57" spans="1:8" ht="15.75" x14ac:dyDescent="0.25">
      <c r="A57" s="27" t="s">
        <v>35</v>
      </c>
      <c r="B57" s="28"/>
      <c r="C57" s="14"/>
      <c r="D57" s="73">
        <v>270</v>
      </c>
      <c r="E57" s="74">
        <v>17675445.25</v>
      </c>
      <c r="F57" s="74">
        <v>948152.4</v>
      </c>
      <c r="G57" s="104">
        <f>1-(+F57/E57)</f>
        <v>0.94635765116015957</v>
      </c>
      <c r="H57" s="15"/>
    </row>
    <row r="58" spans="1:8" ht="15.75" x14ac:dyDescent="0.25">
      <c r="A58" s="27" t="s">
        <v>36</v>
      </c>
      <c r="B58" s="28"/>
      <c r="C58" s="14"/>
      <c r="D58" s="73">
        <v>19</v>
      </c>
      <c r="E58" s="74">
        <v>2647226.5</v>
      </c>
      <c r="F58" s="74">
        <v>278356.09999999998</v>
      </c>
      <c r="G58" s="104">
        <f>1-(+F58/E58)</f>
        <v>0.89484991178503237</v>
      </c>
      <c r="H58" s="15"/>
    </row>
    <row r="59" spans="1:8" ht="15.75" x14ac:dyDescent="0.25">
      <c r="A59" s="27" t="s">
        <v>37</v>
      </c>
      <c r="B59" s="28"/>
      <c r="C59" s="14"/>
      <c r="D59" s="73">
        <v>111</v>
      </c>
      <c r="E59" s="74">
        <v>20937674</v>
      </c>
      <c r="F59" s="74">
        <v>1467473.36</v>
      </c>
      <c r="G59" s="104">
        <f>1-(+F59/E59)</f>
        <v>0.92991230257955104</v>
      </c>
      <c r="H59" s="15"/>
    </row>
    <row r="60" spans="1:8" ht="15.75" x14ac:dyDescent="0.25">
      <c r="A60" s="27" t="s">
        <v>38</v>
      </c>
      <c r="B60" s="28"/>
      <c r="C60" s="14"/>
      <c r="D60" s="73"/>
      <c r="E60" s="74"/>
      <c r="F60" s="74"/>
      <c r="G60" s="104"/>
      <c r="H60" s="15"/>
    </row>
    <row r="61" spans="1:8" ht="15.75" x14ac:dyDescent="0.25">
      <c r="A61" s="27" t="s">
        <v>39</v>
      </c>
      <c r="B61" s="28"/>
      <c r="C61" s="14"/>
      <c r="D61" s="73">
        <v>31</v>
      </c>
      <c r="E61" s="74">
        <v>7453988</v>
      </c>
      <c r="F61" s="74">
        <v>507673.06</v>
      </c>
      <c r="G61" s="104">
        <f t="shared" ref="G61:G66" si="0">1-(+F61/E61)</f>
        <v>0.93189242322364885</v>
      </c>
      <c r="H61" s="15"/>
    </row>
    <row r="62" spans="1:8" ht="15.75" x14ac:dyDescent="0.25">
      <c r="A62" s="27" t="s">
        <v>40</v>
      </c>
      <c r="B62" s="28"/>
      <c r="C62" s="14"/>
      <c r="D62" s="73">
        <v>8</v>
      </c>
      <c r="E62" s="74">
        <v>875140</v>
      </c>
      <c r="F62" s="74">
        <v>48979</v>
      </c>
      <c r="G62" s="104">
        <f t="shared" si="0"/>
        <v>0.94403295472724369</v>
      </c>
      <c r="H62" s="15"/>
    </row>
    <row r="63" spans="1:8" ht="15.75" x14ac:dyDescent="0.25">
      <c r="A63" s="54" t="s">
        <v>41</v>
      </c>
      <c r="B63" s="28"/>
      <c r="C63" s="14"/>
      <c r="D63" s="73">
        <v>6</v>
      </c>
      <c r="E63" s="74">
        <v>786750</v>
      </c>
      <c r="F63" s="74">
        <v>48625</v>
      </c>
      <c r="G63" s="104">
        <f t="shared" si="0"/>
        <v>0.9381951064505879</v>
      </c>
      <c r="H63" s="15"/>
    </row>
    <row r="64" spans="1:8" ht="15.75" x14ac:dyDescent="0.25">
      <c r="A64" s="55" t="s">
        <v>60</v>
      </c>
      <c r="B64" s="28"/>
      <c r="C64" s="14"/>
      <c r="D64" s="73">
        <v>2</v>
      </c>
      <c r="E64" s="74">
        <v>302900</v>
      </c>
      <c r="F64" s="74">
        <v>19700</v>
      </c>
      <c r="G64" s="104">
        <f t="shared" si="0"/>
        <v>0.93496203367448005</v>
      </c>
      <c r="H64" s="15"/>
    </row>
    <row r="65" spans="1:8" ht="15.75" x14ac:dyDescent="0.25">
      <c r="A65" s="27" t="s">
        <v>99</v>
      </c>
      <c r="B65" s="28"/>
      <c r="C65" s="14"/>
      <c r="D65" s="73">
        <v>1188</v>
      </c>
      <c r="E65" s="74">
        <v>133442030.81</v>
      </c>
      <c r="F65" s="74">
        <v>15014094.710000001</v>
      </c>
      <c r="G65" s="104">
        <f t="shared" si="0"/>
        <v>0.8874860145722927</v>
      </c>
      <c r="H65" s="15"/>
    </row>
    <row r="66" spans="1:8" ht="15.75" x14ac:dyDescent="0.25">
      <c r="A66" s="71" t="s">
        <v>100</v>
      </c>
      <c r="B66" s="30"/>
      <c r="C66" s="14"/>
      <c r="D66" s="73">
        <v>3</v>
      </c>
      <c r="E66" s="74">
        <v>526685</v>
      </c>
      <c r="F66" s="74">
        <v>55395.64</v>
      </c>
      <c r="G66" s="104">
        <f t="shared" si="0"/>
        <v>0.89482206632047623</v>
      </c>
      <c r="H66" s="15"/>
    </row>
    <row r="67" spans="1:8" x14ac:dyDescent="0.2">
      <c r="A67" s="31" t="s">
        <v>42</v>
      </c>
      <c r="B67" s="30"/>
      <c r="C67" s="14"/>
      <c r="D67" s="77"/>
      <c r="E67" s="96"/>
      <c r="F67" s="74"/>
      <c r="G67" s="105"/>
      <c r="H67" s="15"/>
    </row>
    <row r="68" spans="1:8" x14ac:dyDescent="0.2">
      <c r="A68" s="16" t="s">
        <v>43</v>
      </c>
      <c r="B68" s="28"/>
      <c r="C68" s="14"/>
      <c r="D68" s="77"/>
      <c r="E68" s="96"/>
      <c r="F68" s="74"/>
      <c r="G68" s="105"/>
      <c r="H68" s="15"/>
    </row>
    <row r="69" spans="1:8" x14ac:dyDescent="0.2">
      <c r="A69" s="16" t="s">
        <v>29</v>
      </c>
      <c r="B69" s="28"/>
      <c r="C69" s="14"/>
      <c r="D69" s="77"/>
      <c r="E69" s="95"/>
      <c r="F69" s="74"/>
      <c r="G69" s="105"/>
      <c r="H69" s="15"/>
    </row>
    <row r="70" spans="1:8" x14ac:dyDescent="0.2">
      <c r="A70" s="16" t="s">
        <v>30</v>
      </c>
      <c r="B70" s="28"/>
      <c r="C70" s="14"/>
      <c r="D70" s="77"/>
      <c r="E70" s="95"/>
      <c r="F70" s="74"/>
      <c r="G70" s="105"/>
      <c r="H70" s="15"/>
    </row>
    <row r="71" spans="1:8" ht="15.75" x14ac:dyDescent="0.25">
      <c r="A71" s="32"/>
      <c r="B71" s="18"/>
      <c r="C71" s="14"/>
      <c r="D71" s="77"/>
      <c r="E71" s="80"/>
      <c r="F71" s="80"/>
      <c r="G71" s="105"/>
      <c r="H71" s="2"/>
    </row>
    <row r="72" spans="1:8" ht="15.75" x14ac:dyDescent="0.25">
      <c r="A72" s="20" t="s">
        <v>45</v>
      </c>
      <c r="B72" s="20"/>
      <c r="C72" s="21"/>
      <c r="D72" s="81">
        <f>SUM(D55:D68)</f>
        <v>1741</v>
      </c>
      <c r="E72" s="82">
        <f>SUM(E55:E71)</f>
        <v>209669300.15000001</v>
      </c>
      <c r="F72" s="82">
        <f>SUM(F55:F71)</f>
        <v>20038616.34</v>
      </c>
      <c r="G72" s="110">
        <f>1-(+F72/E72)</f>
        <v>0.90442751358608953</v>
      </c>
      <c r="H72" s="2"/>
    </row>
    <row r="73" spans="1:8" x14ac:dyDescent="0.2">
      <c r="A73" s="33"/>
      <c r="B73" s="33"/>
      <c r="C73" s="33"/>
      <c r="D73" s="91"/>
      <c r="E73" s="92"/>
      <c r="F73" s="34"/>
      <c r="G73" s="34"/>
      <c r="H73" s="2"/>
    </row>
    <row r="74" spans="1:8" ht="18" x14ac:dyDescent="0.25">
      <c r="A74" s="35" t="s">
        <v>46</v>
      </c>
      <c r="B74" s="36"/>
      <c r="C74" s="36"/>
      <c r="D74" s="36"/>
      <c r="E74" s="36"/>
      <c r="F74" s="37">
        <f>F72+F39+F50</f>
        <v>23346104.669999998</v>
      </c>
      <c r="G74" s="36"/>
      <c r="H74" s="2"/>
    </row>
    <row r="75" spans="1:8" ht="18" x14ac:dyDescent="0.25">
      <c r="A75" s="35"/>
      <c r="B75" s="36"/>
      <c r="C75" s="36"/>
      <c r="D75" s="36"/>
      <c r="E75" s="36"/>
      <c r="F75" s="37"/>
      <c r="G75" s="36"/>
      <c r="H75" s="2"/>
    </row>
    <row r="76" spans="1:8" ht="15.75" x14ac:dyDescent="0.25">
      <c r="A76" s="4" t="s">
        <v>47</v>
      </c>
      <c r="B76" s="40"/>
      <c r="C76" s="40"/>
      <c r="D76" s="40"/>
      <c r="E76" s="40"/>
      <c r="F76" s="41"/>
      <c r="G76" s="40"/>
      <c r="H76" s="2"/>
    </row>
    <row r="77" spans="1:8" ht="15.75" x14ac:dyDescent="0.25">
      <c r="A77" s="4" t="s">
        <v>48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49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/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 x14ac:dyDescent="0.25">
      <c r="A81" s="43"/>
      <c r="B81" s="39"/>
      <c r="C81" s="39"/>
      <c r="D81" s="39"/>
      <c r="E81" s="37"/>
      <c r="F81" s="2"/>
      <c r="G81" s="2"/>
      <c r="H81" s="2"/>
    </row>
    <row r="82" spans="1:8" ht="18" x14ac:dyDescent="0.25">
      <c r="A82" s="116"/>
      <c r="B82" s="117"/>
      <c r="C82" s="117"/>
      <c r="D82" s="117"/>
      <c r="E82" s="44"/>
      <c r="F82" s="2"/>
      <c r="G82" s="2"/>
      <c r="H82" s="2"/>
    </row>
    <row r="83" spans="1:8" ht="18" x14ac:dyDescent="0.25">
      <c r="A83" s="43"/>
      <c r="B83" s="39"/>
      <c r="C83" s="39"/>
      <c r="D83" s="39"/>
      <c r="E83" s="45"/>
      <c r="F83" s="2"/>
      <c r="G83" s="2"/>
      <c r="H83" s="2"/>
    </row>
    <row r="84" spans="1:8" ht="18" x14ac:dyDescent="0.25">
      <c r="A84" s="43"/>
      <c r="B84" s="39"/>
      <c r="C84" s="39"/>
      <c r="D84" s="39"/>
      <c r="E84" s="46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44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7"/>
      <c r="F91" s="2"/>
      <c r="G91" s="2"/>
      <c r="H91" s="2"/>
    </row>
    <row r="92" spans="1:8" ht="18" x14ac:dyDescent="0.25">
      <c r="A92" s="43"/>
      <c r="B92" s="39"/>
      <c r="C92" s="39"/>
      <c r="D92" s="39"/>
      <c r="E92" s="39"/>
      <c r="F92" s="2"/>
      <c r="G92" s="2"/>
      <c r="H92" s="2"/>
    </row>
    <row r="93" spans="1:8" ht="15.75" x14ac:dyDescent="0.25">
      <c r="A93" s="48"/>
      <c r="B93" s="2"/>
      <c r="C93" s="2"/>
      <c r="D93" s="2"/>
      <c r="E93" s="2"/>
      <c r="F93" s="2"/>
      <c r="G93" s="2"/>
      <c r="H93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13" sqref="D1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13</v>
      </c>
      <c r="E13" s="99">
        <v>2353633</v>
      </c>
      <c r="F13" s="111">
        <v>766162</v>
      </c>
      <c r="G13" s="104">
        <f>F13/E13</f>
        <v>0.32552313805933208</v>
      </c>
      <c r="H13" s="15"/>
    </row>
    <row r="14" spans="1:8" ht="15.75" x14ac:dyDescent="0.25">
      <c r="A14" s="93" t="s">
        <v>107</v>
      </c>
      <c r="B14" s="13"/>
      <c r="C14" s="14"/>
      <c r="D14" s="73">
        <v>2</v>
      </c>
      <c r="E14" s="99">
        <v>430341</v>
      </c>
      <c r="F14" s="111">
        <v>15423</v>
      </c>
      <c r="G14" s="104">
        <f>F14/E14</f>
        <v>3.5839020683597428E-2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118119</v>
      </c>
      <c r="F16" s="111">
        <v>-5345.5</v>
      </c>
      <c r="G16" s="104">
        <f>F16/E16</f>
        <v>-4.5255208730178888E-2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339170</v>
      </c>
      <c r="F17" s="111">
        <v>77302</v>
      </c>
      <c r="G17" s="104">
        <f>F17/E17</f>
        <v>0.22791520476457233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410016</v>
      </c>
      <c r="F18" s="111">
        <v>-97270.97</v>
      </c>
      <c r="G18" s="104">
        <f>F18/E18</f>
        <v>-0.23723701026301414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1182639</v>
      </c>
      <c r="F20" s="111">
        <v>322846</v>
      </c>
      <c r="G20" s="104">
        <f>F20/E20</f>
        <v>0.27298778409979713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1066450</v>
      </c>
      <c r="F23" s="111">
        <v>131809.57</v>
      </c>
      <c r="G23" s="104">
        <f t="shared" ref="G23:G29" si="0">F23/E23</f>
        <v>0.12359657742979044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2402806</v>
      </c>
      <c r="F24" s="111">
        <v>60217</v>
      </c>
      <c r="G24" s="104">
        <f t="shared" si="0"/>
        <v>2.5061116045157202E-2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900050</v>
      </c>
      <c r="F25" s="111">
        <v>182218</v>
      </c>
      <c r="G25" s="104">
        <f t="shared" si="0"/>
        <v>0.20245319704460862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38133</v>
      </c>
      <c r="F29" s="111">
        <v>-4999</v>
      </c>
      <c r="G29" s="104">
        <f t="shared" si="0"/>
        <v>-0.13109380326751108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110</v>
      </c>
      <c r="B32" s="13"/>
      <c r="C32" s="14"/>
      <c r="D32" s="73">
        <v>2</v>
      </c>
      <c r="E32" s="99">
        <v>107816</v>
      </c>
      <c r="F32" s="111">
        <v>27778</v>
      </c>
      <c r="G32" s="104">
        <f>F32/E32</f>
        <v>0.25764265044149293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3993344</v>
      </c>
      <c r="F34" s="111">
        <v>700134</v>
      </c>
      <c r="G34" s="104">
        <f>F34/E34</f>
        <v>0.17532524120135906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39</v>
      </c>
      <c r="E39" s="82">
        <f>SUM(E9:E38)</f>
        <v>13342517</v>
      </c>
      <c r="F39" s="82">
        <f>SUM(F9:F38)</f>
        <v>2176274.1</v>
      </c>
      <c r="G39" s="106">
        <f>F39/E39</f>
        <v>0.1631082126408383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142</v>
      </c>
      <c r="E44" s="74">
        <v>28062526.77</v>
      </c>
      <c r="F44" s="74">
        <v>1699318.95</v>
      </c>
      <c r="G44" s="104">
        <f>1-(+F44/E44)</f>
        <v>0.93944526222005631</v>
      </c>
      <c r="H44" s="15"/>
    </row>
    <row r="45" spans="1:8" ht="15.75" x14ac:dyDescent="0.25">
      <c r="A45" s="27" t="s">
        <v>34</v>
      </c>
      <c r="B45" s="28"/>
      <c r="C45" s="14"/>
      <c r="D45" s="73">
        <v>9</v>
      </c>
      <c r="E45" s="74">
        <v>6794841.6200000001</v>
      </c>
      <c r="F45" s="74">
        <v>604120.77</v>
      </c>
      <c r="G45" s="104">
        <f t="shared" ref="G45:G54" si="1">1-(+F45/E45)</f>
        <v>0.91109126543555841</v>
      </c>
      <c r="H45" s="15"/>
    </row>
    <row r="46" spans="1:8" ht="15.75" x14ac:dyDescent="0.25">
      <c r="A46" s="27" t="s">
        <v>35</v>
      </c>
      <c r="B46" s="28"/>
      <c r="C46" s="14"/>
      <c r="D46" s="73">
        <v>148</v>
      </c>
      <c r="E46" s="74">
        <v>21406009.219999999</v>
      </c>
      <c r="F46" s="74">
        <v>1069154.55</v>
      </c>
      <c r="G46" s="104">
        <f t="shared" si="1"/>
        <v>0.95005353221089572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1206246</v>
      </c>
      <c r="F47" s="74">
        <v>56598</v>
      </c>
      <c r="G47" s="104">
        <f t="shared" si="1"/>
        <v>0.95307922264612688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14260667.01</v>
      </c>
      <c r="F48" s="74">
        <v>977978.26</v>
      </c>
      <c r="G48" s="104">
        <f t="shared" si="1"/>
        <v>0.93142128209611708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2262855</v>
      </c>
      <c r="F50" s="74">
        <v>116640</v>
      </c>
      <c r="G50" s="104">
        <f t="shared" si="1"/>
        <v>0.9484544966425158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1235280</v>
      </c>
      <c r="F51" s="74">
        <v>29380.3</v>
      </c>
      <c r="G51" s="104">
        <f t="shared" si="1"/>
        <v>0.97621567579819957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743275</v>
      </c>
      <c r="F52" s="74">
        <v>48115.75</v>
      </c>
      <c r="G52" s="104">
        <f t="shared" si="1"/>
        <v>0.93526521139551311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99</v>
      </c>
      <c r="B54" s="28"/>
      <c r="C54" s="14"/>
      <c r="D54" s="73">
        <v>1323</v>
      </c>
      <c r="E54" s="74">
        <v>127652204.69</v>
      </c>
      <c r="F54" s="74">
        <v>13835576.720000001</v>
      </c>
      <c r="G54" s="104">
        <f t="shared" si="1"/>
        <v>0.89161505863843615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1742</v>
      </c>
      <c r="E61" s="82">
        <f>SUM(E44:E60)</f>
        <v>203623905.31</v>
      </c>
      <c r="F61" s="82">
        <f>SUM(F44:F60)</f>
        <v>18436883.300000001</v>
      </c>
      <c r="G61" s="110">
        <f>1-(+F61/E61)</f>
        <v>0.90945619438969394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20613157.400000002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2023-10-06T13:32:07Z</cp:lastPrinted>
  <dcterms:created xsi:type="dcterms:W3CDTF">2012-06-07T14:04:25Z</dcterms:created>
  <dcterms:modified xsi:type="dcterms:W3CDTF">2023-10-06T14:03:32Z</dcterms:modified>
</cp:coreProperties>
</file>