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Mar\Optimized\"/>
    </mc:Choice>
  </mc:AlternateContent>
  <bookViews>
    <workbookView xWindow="-210" yWindow="135" windowWidth="7845" windowHeight="4080" tabRatio="79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G61" i="3" l="1"/>
  <c r="F61" i="3"/>
  <c r="E61" i="3"/>
  <c r="D61" i="3"/>
  <c r="G54" i="3"/>
  <c r="G53" i="3"/>
  <c r="G52" i="3"/>
  <c r="G50" i="3"/>
  <c r="G49" i="3"/>
  <c r="G48" i="3"/>
  <c r="G47" i="3"/>
  <c r="G46" i="3"/>
  <c r="G45" i="3"/>
  <c r="G44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3" i="14"/>
  <c r="G61" i="14"/>
  <c r="F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2" i="12"/>
  <c r="G60" i="12"/>
  <c r="F60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E39" i="7"/>
  <c r="D39" i="7"/>
  <c r="F61" i="10"/>
  <c r="F63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F39" i="10"/>
  <c r="E15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E39" i="9"/>
  <c r="G39" i="9"/>
  <c r="D39" i="9"/>
  <c r="G34" i="9"/>
  <c r="G32" i="9"/>
  <c r="G29" i="9"/>
  <c r="G25" i="9"/>
  <c r="G24" i="9"/>
  <c r="G23" i="9"/>
  <c r="G20" i="9"/>
  <c r="G18" i="9"/>
  <c r="G17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6" i="6"/>
  <c r="G45" i="6"/>
  <c r="G44" i="6"/>
  <c r="G39" i="6"/>
  <c r="F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6" i="6"/>
  <c r="G15" i="6"/>
  <c r="G14" i="6"/>
  <c r="G13" i="6"/>
  <c r="G11" i="6"/>
  <c r="F64" i="5"/>
  <c r="F62" i="5"/>
  <c r="G62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G61" i="4"/>
  <c r="F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62" i="2"/>
  <c r="F60" i="2"/>
  <c r="G60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2" i="11"/>
  <c r="G60" i="11"/>
  <c r="F60" i="11"/>
  <c r="E60" i="11"/>
  <c r="D60" i="11"/>
  <c r="G53" i="11"/>
  <c r="G51" i="11"/>
  <c r="G50" i="11"/>
  <c r="G49" i="11"/>
  <c r="G48" i="11"/>
  <c r="G47" i="11"/>
  <c r="G46" i="11"/>
  <c r="G45" i="11"/>
  <c r="G44" i="11"/>
  <c r="G39" i="11"/>
  <c r="F39" i="11"/>
  <c r="E39" i="11"/>
  <c r="D39" i="11"/>
  <c r="G34" i="11"/>
  <c r="G33" i="11"/>
  <c r="G30" i="11"/>
  <c r="G29" i="11"/>
  <c r="G22" i="11"/>
  <c r="G18" i="11"/>
  <c r="G15" i="11"/>
  <c r="G11" i="11"/>
  <c r="G9" i="11"/>
  <c r="F63" i="8"/>
  <c r="F61" i="8"/>
  <c r="G61" i="8"/>
  <c r="E61" i="8"/>
  <c r="D61" i="8"/>
  <c r="G55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3" i="1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A3" i="4"/>
  <c r="A3" i="14"/>
  <c r="A4" i="13"/>
  <c r="A3" i="12"/>
  <c r="A3" i="11"/>
  <c r="A3" i="10"/>
  <c r="A3" i="9"/>
  <c r="A3" i="8"/>
  <c r="A3" i="7"/>
  <c r="A3" i="6"/>
  <c r="A3" i="5"/>
  <c r="A3" i="3"/>
  <c r="A3" i="2"/>
  <c r="F63" i="3"/>
  <c r="B17" i="13"/>
  <c r="B16" i="13"/>
  <c r="G60" i="7"/>
  <c r="E39" i="10"/>
  <c r="G39" i="10"/>
  <c r="G61" i="10"/>
  <c r="G61" i="9"/>
  <c r="G62" i="6"/>
  <c r="F63" i="4"/>
  <c r="B8" i="13"/>
  <c r="B7" i="13"/>
  <c r="B6" i="13"/>
  <c r="G61" i="1"/>
  <c r="B9" i="13"/>
  <c r="B18" i="13"/>
  <c r="B19" i="13"/>
  <c r="B21" i="13"/>
</calcChain>
</file>

<file path=xl/sharedStrings.xml><?xml version="1.0" encoding="utf-8"?>
<sst xmlns="http://schemas.openxmlformats.org/spreadsheetml/2006/main" count="937" uniqueCount="158">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</sst>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8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157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148</v>
      </c>
      <c r="B9" s="13"/>
      <c r="C9" s="14"/>
      <c r="D9" s="73">
        <v>3</v>
      </c>
      <c r="E9" s="99">
        <v>1350412</v>
      </c>
      <c r="F9" s="74">
        <v>313563</v>
      </c>
      <c r="G9" s="103">
        <f>F9/E9</f>
        <v>0.23219802549147964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1164244</v>
      </c>
      <c r="F10" s="74">
        <v>200123.5</v>
      </c>
      <c r="G10" s="103">
        <f>F10/E10</f>
        <v>0.1718913732860122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267806</v>
      </c>
      <c r="F13" s="74">
        <v>31623.5</v>
      </c>
      <c r="G13" s="103">
        <f t="shared" ref="G13:G22" si="0">F13/E13</f>
        <v>0.11808361276446383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123365</v>
      </c>
      <c r="F15" s="74">
        <v>34506</v>
      </c>
      <c r="G15" s="103">
        <f t="shared" si="0"/>
        <v>0.27970656182871967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2984038</v>
      </c>
      <c r="F16" s="74">
        <v>532036</v>
      </c>
      <c r="G16" s="103">
        <f t="shared" si="0"/>
        <v>0.17829397614909731</v>
      </c>
      <c r="H16" s="15"/>
    </row>
    <row r="17" spans="1:8" ht="15.75" x14ac:dyDescent="0.25">
      <c r="A17" s="93" t="s">
        <v>149</v>
      </c>
      <c r="B17" s="13"/>
      <c r="C17" s="14"/>
      <c r="D17" s="73">
        <v>4</v>
      </c>
      <c r="E17" s="99">
        <v>7221624</v>
      </c>
      <c r="F17" s="74">
        <v>1133953</v>
      </c>
      <c r="G17" s="103">
        <f t="shared" si="0"/>
        <v>0.15702188316644566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400195</v>
      </c>
      <c r="F18" s="74">
        <v>60536</v>
      </c>
      <c r="G18" s="103">
        <f t="shared" si="0"/>
        <v>0.15126625769937155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573287</v>
      </c>
      <c r="F20" s="74">
        <v>20340.5</v>
      </c>
      <c r="G20" s="103">
        <f t="shared" si="0"/>
        <v>3.548048359722094E-2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35250</v>
      </c>
      <c r="F22" s="74">
        <v>10775.5</v>
      </c>
      <c r="G22" s="103">
        <f t="shared" si="0"/>
        <v>0.30568794326241133</v>
      </c>
      <c r="H22" s="15"/>
    </row>
    <row r="23" spans="1:8" ht="15.75" x14ac:dyDescent="0.25">
      <c r="A23" s="93" t="s">
        <v>151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145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580406</v>
      </c>
      <c r="F25" s="74">
        <v>94996</v>
      </c>
      <c r="G25" s="103">
        <f>F25/E25</f>
        <v>0.16367163675082613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153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447909</v>
      </c>
      <c r="F30" s="74">
        <v>65241.5</v>
      </c>
      <c r="G30" s="103">
        <f>F30/E30</f>
        <v>0.14565793498232901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213379</v>
      </c>
      <c r="F31" s="74">
        <v>59749.5</v>
      </c>
      <c r="G31" s="103">
        <f>F31/E31</f>
        <v>0.2800158403591731</v>
      </c>
      <c r="H31" s="15"/>
    </row>
    <row r="32" spans="1:8" ht="15.75" x14ac:dyDescent="0.25">
      <c r="A32" s="70" t="s">
        <v>144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154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37</v>
      </c>
      <c r="E39" s="136">
        <f>SUM(E9:E38)</f>
        <v>15361915</v>
      </c>
      <c r="F39" s="136">
        <f>SUM(F9:F38)</f>
        <v>2557444</v>
      </c>
      <c r="G39" s="109">
        <f>F39/E39</f>
        <v>0.16647950467112987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10211078.449999999</v>
      </c>
      <c r="F44" s="74">
        <v>634776.04</v>
      </c>
      <c r="G44" s="103">
        <f>1-(+F44/E44)</f>
        <v>0.9378345741727212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5716377.1200000001</v>
      </c>
      <c r="F45" s="74">
        <v>348839.03</v>
      </c>
      <c r="G45" s="103">
        <f t="shared" ref="G45:G52" si="1">1-(+F45/E45)</f>
        <v>0.93897550447126554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3756086</v>
      </c>
      <c r="F46" s="74">
        <v>196041.5</v>
      </c>
      <c r="G46" s="103">
        <f t="shared" si="1"/>
        <v>0.94780697247081136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675110.5</v>
      </c>
      <c r="F47" s="74">
        <v>56301</v>
      </c>
      <c r="G47" s="103">
        <f t="shared" si="1"/>
        <v>0.9166047632202432</v>
      </c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12236794.93</v>
      </c>
      <c r="F48" s="74">
        <v>962465.88</v>
      </c>
      <c r="G48" s="103">
        <f t="shared" si="1"/>
        <v>0.92134657109923468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1646331</v>
      </c>
      <c r="F49" s="74">
        <v>180390</v>
      </c>
      <c r="G49" s="103">
        <f t="shared" si="1"/>
        <v>0.89042908139371735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1564146.93</v>
      </c>
      <c r="F50" s="74">
        <v>132627.78</v>
      </c>
      <c r="G50" s="103">
        <f t="shared" si="1"/>
        <v>0.91520759497958415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146500</v>
      </c>
      <c r="F52" s="74">
        <v>15575</v>
      </c>
      <c r="G52" s="103">
        <f t="shared" si="1"/>
        <v>0.89368600682593857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99</v>
      </c>
      <c r="B54" s="28"/>
      <c r="C54" s="14"/>
      <c r="D54" s="73">
        <v>762</v>
      </c>
      <c r="E54" s="74">
        <v>68958316.290000007</v>
      </c>
      <c r="F54" s="74">
        <v>7305727.3899999997</v>
      </c>
      <c r="G54" s="103">
        <f>1-(+F54/E54)</f>
        <v>0.89405589081850245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1092</v>
      </c>
      <c r="E61" s="82">
        <f>SUM(E44:E60)</f>
        <v>104910741.22</v>
      </c>
      <c r="F61" s="82">
        <f>SUM(F44:F60)</f>
        <v>9832743.6199999992</v>
      </c>
      <c r="G61" s="109">
        <f>1-(+F61/E61)</f>
        <v>0.90627514870588388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12390187.619999999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3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152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7">
        <v>3</v>
      </c>
      <c r="E10" s="74">
        <v>107560</v>
      </c>
      <c r="F10" s="74">
        <v>6777.5</v>
      </c>
      <c r="G10" s="103">
        <f>F10/E10</f>
        <v>6.3011342506508E-2</v>
      </c>
      <c r="H10" s="15"/>
    </row>
    <row r="11" spans="1:8" ht="15.75" x14ac:dyDescent="0.25">
      <c r="A11" s="93" t="s">
        <v>120</v>
      </c>
      <c r="B11" s="13"/>
      <c r="C11" s="14"/>
      <c r="D11" s="137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7">
        <v>1</v>
      </c>
      <c r="E12" s="74">
        <v>22046</v>
      </c>
      <c r="F12" s="74">
        <v>12414</v>
      </c>
      <c r="G12" s="103">
        <f>F12/E12</f>
        <v>0.5630953460945296</v>
      </c>
      <c r="H12" s="15"/>
    </row>
    <row r="13" spans="1:8" ht="15.75" x14ac:dyDescent="0.25">
      <c r="A13" s="93" t="s">
        <v>74</v>
      </c>
      <c r="B13" s="13"/>
      <c r="C13" s="14"/>
      <c r="D13" s="137"/>
      <c r="E13" s="74"/>
      <c r="F13" s="74"/>
      <c r="G13" s="103"/>
      <c r="H13" s="15"/>
    </row>
    <row r="14" spans="1:8" ht="15.75" x14ac:dyDescent="0.25">
      <c r="A14" s="93" t="s">
        <v>107</v>
      </c>
      <c r="B14" s="13"/>
      <c r="C14" s="14"/>
      <c r="D14" s="137"/>
      <c r="E14" s="74"/>
      <c r="F14" s="74"/>
      <c r="G14" s="103"/>
      <c r="H14" s="15"/>
    </row>
    <row r="15" spans="1:8" ht="15.75" x14ac:dyDescent="0.25">
      <c r="A15" s="93" t="s">
        <v>109</v>
      </c>
      <c r="B15" s="13"/>
      <c r="C15" s="14"/>
      <c r="D15" s="137">
        <v>7</v>
      </c>
      <c r="E15" s="74">
        <f>1709773+60690</f>
        <v>1770463</v>
      </c>
      <c r="F15" s="74">
        <f>533102+20095</f>
        <v>553197</v>
      </c>
      <c r="G15" s="103">
        <f>F15/E15</f>
        <v>0.31245894435523364</v>
      </c>
      <c r="H15" s="15"/>
    </row>
    <row r="16" spans="1:8" ht="15.75" x14ac:dyDescent="0.25">
      <c r="A16" s="93" t="s">
        <v>104</v>
      </c>
      <c r="B16" s="13"/>
      <c r="C16" s="14"/>
      <c r="D16" s="137">
        <v>4</v>
      </c>
      <c r="E16" s="74">
        <v>570903</v>
      </c>
      <c r="F16" s="74">
        <v>179437</v>
      </c>
      <c r="G16" s="103">
        <f>F16/E16</f>
        <v>0.31430383094851488</v>
      </c>
      <c r="H16" s="15"/>
    </row>
    <row r="17" spans="1:8" ht="15.75" x14ac:dyDescent="0.25">
      <c r="A17" s="93" t="s">
        <v>78</v>
      </c>
      <c r="B17" s="13"/>
      <c r="C17" s="14"/>
      <c r="D17" s="137"/>
      <c r="E17" s="74"/>
      <c r="F17" s="74"/>
      <c r="G17" s="103"/>
      <c r="H17" s="15"/>
    </row>
    <row r="18" spans="1:8" ht="15.75" x14ac:dyDescent="0.25">
      <c r="A18" s="70" t="s">
        <v>114</v>
      </c>
      <c r="B18" s="13"/>
      <c r="C18" s="14"/>
      <c r="D18" s="137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7">
        <v>1</v>
      </c>
      <c r="E19" s="74">
        <v>32641</v>
      </c>
      <c r="F19" s="74">
        <v>13713</v>
      </c>
      <c r="G19" s="103">
        <f>F19/E19</f>
        <v>0.42011580527557368</v>
      </c>
      <c r="H19" s="15"/>
    </row>
    <row r="20" spans="1:8" ht="15.75" x14ac:dyDescent="0.25">
      <c r="A20" s="93" t="s">
        <v>15</v>
      </c>
      <c r="B20" s="13"/>
      <c r="C20" s="14"/>
      <c r="D20" s="137">
        <v>1</v>
      </c>
      <c r="E20" s="74">
        <v>1071697</v>
      </c>
      <c r="F20" s="74">
        <v>107375</v>
      </c>
      <c r="G20" s="103">
        <f>F20/E20</f>
        <v>0.10019156533983019</v>
      </c>
      <c r="H20" s="15"/>
    </row>
    <row r="21" spans="1:8" ht="15.75" x14ac:dyDescent="0.25">
      <c r="A21" s="93" t="s">
        <v>59</v>
      </c>
      <c r="B21" s="13"/>
      <c r="C21" s="14"/>
      <c r="D21" s="137"/>
      <c r="E21" s="74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137"/>
      <c r="E22" s="74"/>
      <c r="F22" s="74"/>
      <c r="G22" s="103"/>
      <c r="H22" s="15"/>
    </row>
    <row r="23" spans="1:8" ht="15.75" x14ac:dyDescent="0.25">
      <c r="A23" s="93" t="s">
        <v>115</v>
      </c>
      <c r="B23" s="13"/>
      <c r="C23" s="14"/>
      <c r="D23" s="137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7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7">
        <v>3</v>
      </c>
      <c r="E25" s="74">
        <v>579918</v>
      </c>
      <c r="F25" s="74">
        <v>156605</v>
      </c>
      <c r="G25" s="103">
        <f>F25/E25</f>
        <v>0.27004679971996043</v>
      </c>
      <c r="H25" s="15"/>
    </row>
    <row r="26" spans="1:8" ht="15.75" x14ac:dyDescent="0.25">
      <c r="A26" s="94" t="s">
        <v>21</v>
      </c>
      <c r="B26" s="13"/>
      <c r="C26" s="14"/>
      <c r="D26" s="137">
        <v>9</v>
      </c>
      <c r="E26" s="74">
        <v>141416</v>
      </c>
      <c r="F26" s="74">
        <v>141416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7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7"/>
      <c r="E28" s="74">
        <v>25497</v>
      </c>
      <c r="F28" s="74">
        <v>-25503</v>
      </c>
      <c r="G28" s="103">
        <f>F28/E28</f>
        <v>-1.000235321802565</v>
      </c>
      <c r="H28" s="15"/>
    </row>
    <row r="29" spans="1:8" ht="15.75" x14ac:dyDescent="0.25">
      <c r="A29" s="70" t="s">
        <v>24</v>
      </c>
      <c r="B29" s="13"/>
      <c r="C29" s="14"/>
      <c r="D29" s="137">
        <v>1</v>
      </c>
      <c r="E29" s="74">
        <v>111337</v>
      </c>
      <c r="F29" s="74">
        <v>39151</v>
      </c>
      <c r="G29" s="103">
        <f t="shared" ref="G29:G34" si="0">F29/E29</f>
        <v>0.35164410752939274</v>
      </c>
      <c r="H29" s="15"/>
    </row>
    <row r="30" spans="1:8" ht="15.75" x14ac:dyDescent="0.25">
      <c r="A30" s="70" t="s">
        <v>67</v>
      </c>
      <c r="B30" s="13"/>
      <c r="C30" s="14"/>
      <c r="D30" s="137"/>
      <c r="E30" s="74"/>
      <c r="F30" s="74"/>
      <c r="G30" s="103"/>
      <c r="H30" s="15"/>
    </row>
    <row r="31" spans="1:8" ht="15.75" x14ac:dyDescent="0.25">
      <c r="A31" s="70" t="s">
        <v>79</v>
      </c>
      <c r="B31" s="13"/>
      <c r="C31" s="14"/>
      <c r="D31" s="137"/>
      <c r="E31" s="74"/>
      <c r="F31" s="74"/>
      <c r="G31" s="103"/>
      <c r="H31" s="15"/>
    </row>
    <row r="32" spans="1:8" ht="15.75" x14ac:dyDescent="0.25">
      <c r="A32" s="70" t="s">
        <v>110</v>
      </c>
      <c r="B32" s="13"/>
      <c r="C32" s="14"/>
      <c r="D32" s="137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7">
        <v>1</v>
      </c>
      <c r="E33" s="74">
        <v>312136</v>
      </c>
      <c r="F33" s="74">
        <v>94060.92</v>
      </c>
      <c r="G33" s="103">
        <f t="shared" si="0"/>
        <v>0.30134595176461543</v>
      </c>
      <c r="H33" s="15"/>
    </row>
    <row r="34" spans="1:8" ht="15.75" x14ac:dyDescent="0.25">
      <c r="A34" s="70" t="s">
        <v>76</v>
      </c>
      <c r="B34" s="13"/>
      <c r="C34" s="14"/>
      <c r="D34" s="137">
        <v>2</v>
      </c>
      <c r="E34" s="74">
        <v>1027137</v>
      </c>
      <c r="F34" s="74">
        <v>189924</v>
      </c>
      <c r="G34" s="103">
        <f t="shared" si="0"/>
        <v>0.18490620043869513</v>
      </c>
      <c r="H34" s="15"/>
    </row>
    <row r="35" spans="1:8" x14ac:dyDescent="0.2">
      <c r="A35" s="16" t="s">
        <v>28</v>
      </c>
      <c r="B35" s="13"/>
      <c r="C35" s="14"/>
      <c r="D35" s="77"/>
      <c r="E35" s="95">
        <v>16965</v>
      </c>
      <c r="F35" s="74">
        <v>3393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5789716</v>
      </c>
      <c r="F39" s="82">
        <f>SUM(F9:F38)</f>
        <v>1471960.42</v>
      </c>
      <c r="G39" s="105">
        <f>F39/E39</f>
        <v>0.25423706793217488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69</v>
      </c>
      <c r="E44" s="110">
        <v>11393534.550000001</v>
      </c>
      <c r="F44" s="74">
        <v>853710.07</v>
      </c>
      <c r="G44" s="103">
        <f>1-(+F44/E44)</f>
        <v>0.92507065597128502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0">
        <v>3478668.13</v>
      </c>
      <c r="F45" s="74">
        <v>297225.01</v>
      </c>
      <c r="G45" s="103">
        <f>1-(+F45/E45)</f>
        <v>0.91455781382629331</v>
      </c>
      <c r="H45" s="15"/>
    </row>
    <row r="46" spans="1:8" ht="15.75" x14ac:dyDescent="0.25">
      <c r="A46" s="27" t="s">
        <v>35</v>
      </c>
      <c r="B46" s="28"/>
      <c r="C46" s="14"/>
      <c r="D46" s="73">
        <v>74</v>
      </c>
      <c r="E46" s="110">
        <v>3828616.25</v>
      </c>
      <c r="F46" s="74">
        <v>253549.39</v>
      </c>
      <c r="G46" s="103">
        <f>1-(+F46/E46)</f>
        <v>0.93377518835950191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3805868.25</v>
      </c>
      <c r="F47" s="74">
        <v>14933.95</v>
      </c>
      <c r="G47" s="103">
        <f>1-(+F47/E47)</f>
        <v>0.99607607278575661</v>
      </c>
      <c r="H47" s="15"/>
    </row>
    <row r="48" spans="1:8" ht="15.75" x14ac:dyDescent="0.25">
      <c r="A48" s="27" t="s">
        <v>37</v>
      </c>
      <c r="B48" s="28"/>
      <c r="C48" s="14"/>
      <c r="D48" s="73">
        <v>51</v>
      </c>
      <c r="E48" s="110">
        <v>11390351.5</v>
      </c>
      <c r="F48" s="74">
        <v>773932.66</v>
      </c>
      <c r="G48" s="103">
        <f t="shared" ref="G48:G54" si="1">1-(+F48/E48)</f>
        <v>0.93205366313761262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843475</v>
      </c>
      <c r="F49" s="74">
        <v>-18966</v>
      </c>
      <c r="G49" s="103">
        <f t="shared" si="1"/>
        <v>1.0224855508462016</v>
      </c>
      <c r="H49" s="2"/>
    </row>
    <row r="50" spans="1:8" ht="15.75" x14ac:dyDescent="0.25">
      <c r="A50" s="27" t="s">
        <v>39</v>
      </c>
      <c r="B50" s="28"/>
      <c r="C50" s="21"/>
      <c r="D50" s="73">
        <v>3</v>
      </c>
      <c r="E50" s="110">
        <v>298385</v>
      </c>
      <c r="F50" s="74">
        <v>49501.93</v>
      </c>
      <c r="G50" s="103">
        <f t="shared" si="1"/>
        <v>0.83410047421954858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103925</v>
      </c>
      <c r="F52" s="74">
        <v>26753.8</v>
      </c>
      <c r="G52" s="103">
        <f t="shared" si="1"/>
        <v>0.74256627375511186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83400</v>
      </c>
      <c r="F53" s="74">
        <v>-30000</v>
      </c>
      <c r="G53" s="103">
        <f t="shared" si="1"/>
        <v>1.3597122302158273</v>
      </c>
      <c r="H53" s="2"/>
    </row>
    <row r="54" spans="1:8" ht="15.75" x14ac:dyDescent="0.25">
      <c r="A54" s="27" t="s">
        <v>99</v>
      </c>
      <c r="B54" s="28"/>
      <c r="C54" s="40"/>
      <c r="D54" s="73">
        <v>741</v>
      </c>
      <c r="E54" s="110">
        <v>64760312.579999998</v>
      </c>
      <c r="F54" s="74">
        <v>7217188.7000000002</v>
      </c>
      <c r="G54" s="103">
        <f t="shared" si="1"/>
        <v>0.88855537577765042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958</v>
      </c>
      <c r="E61" s="82">
        <f>SUM(E44:E60)</f>
        <v>99986536.25999999</v>
      </c>
      <c r="F61" s="82">
        <f>SUM(F44:F60)</f>
        <v>9437829.5099999998</v>
      </c>
      <c r="G61" s="109">
        <f>1-(+F61/E61)</f>
        <v>0.90560899634068392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10909789.93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topLeftCell="A25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866836</v>
      </c>
      <c r="F9" s="74">
        <v>241680</v>
      </c>
      <c r="G9" s="103">
        <f>+F9/E9</f>
        <v>0.2788070638506015</v>
      </c>
      <c r="H9" s="15"/>
    </row>
    <row r="10" spans="1:8" ht="15.75" x14ac:dyDescent="0.25">
      <c r="A10" s="93" t="s">
        <v>142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230141</v>
      </c>
      <c r="F11" s="74">
        <v>101265</v>
      </c>
      <c r="G11" s="103">
        <f>F11/E11</f>
        <v>0.44001286168044806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179525</v>
      </c>
      <c r="F15" s="74">
        <v>58953</v>
      </c>
      <c r="G15" s="103">
        <f>F15/E15</f>
        <v>0.32838323353293414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354137</v>
      </c>
      <c r="F18" s="74">
        <v>51414</v>
      </c>
      <c r="G18" s="103">
        <f>F18/E18</f>
        <v>0.14518110222879846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24591</v>
      </c>
      <c r="F22" s="74">
        <v>-4079</v>
      </c>
      <c r="G22" s="103">
        <f>F22/E22</f>
        <v>-0.16587369362774998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43005</v>
      </c>
      <c r="F29" s="74">
        <v>17290</v>
      </c>
      <c r="G29" s="103">
        <f>F29/E29</f>
        <v>0.40204627368910589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125493</v>
      </c>
      <c r="F30" s="74">
        <v>41338</v>
      </c>
      <c r="G30" s="103">
        <f>F30/E30</f>
        <v>0.32940482736088866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151</v>
      </c>
      <c r="B33" s="13"/>
      <c r="C33" s="14"/>
      <c r="D33" s="73">
        <v>1</v>
      </c>
      <c r="E33" s="74">
        <v>196858</v>
      </c>
      <c r="F33" s="74">
        <v>66007.5</v>
      </c>
      <c r="G33" s="103">
        <f>F33/E33</f>
        <v>0.3353051438092432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125283</v>
      </c>
      <c r="F34" s="74">
        <v>47871.5</v>
      </c>
      <c r="G34" s="103">
        <f>+F34/E34</f>
        <v>0.38210690995585994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2145869</v>
      </c>
      <c r="F39" s="82">
        <f>SUM(F9:F38)</f>
        <v>621740</v>
      </c>
      <c r="G39" s="105">
        <f>F39/E39</f>
        <v>0.28973809678037193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3702784.67</v>
      </c>
      <c r="F44" s="74">
        <v>265527.33</v>
      </c>
      <c r="G44" s="75">
        <f t="shared" ref="G44:G51" si="0">1-(+F44/E44)</f>
        <v>0.92828982680216188</v>
      </c>
      <c r="H44" s="15"/>
    </row>
    <row r="45" spans="1:8" ht="15.75" x14ac:dyDescent="0.25">
      <c r="A45" s="27" t="s">
        <v>34</v>
      </c>
      <c r="B45" s="28"/>
      <c r="C45" s="14"/>
      <c r="D45" s="73">
        <v>2</v>
      </c>
      <c r="E45" s="74">
        <v>500657.32</v>
      </c>
      <c r="F45" s="74">
        <v>67728.19</v>
      </c>
      <c r="G45" s="75">
        <f t="shared" si="0"/>
        <v>0.86472146257643856</v>
      </c>
      <c r="H45" s="15"/>
    </row>
    <row r="46" spans="1:8" ht="15.75" x14ac:dyDescent="0.25">
      <c r="A46" s="27" t="s">
        <v>35</v>
      </c>
      <c r="B46" s="28"/>
      <c r="C46" s="14"/>
      <c r="D46" s="73">
        <v>98</v>
      </c>
      <c r="E46" s="74">
        <v>4985535</v>
      </c>
      <c r="F46" s="74">
        <v>391854.32</v>
      </c>
      <c r="G46" s="75">
        <f t="shared" si="0"/>
        <v>0.92140175126641377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2765244</v>
      </c>
      <c r="F47" s="74">
        <v>152319.41</v>
      </c>
      <c r="G47" s="75">
        <f t="shared" si="0"/>
        <v>0.94491646668431428</v>
      </c>
      <c r="H47" s="15"/>
    </row>
    <row r="48" spans="1:8" ht="15.75" x14ac:dyDescent="0.25">
      <c r="A48" s="27" t="s">
        <v>37</v>
      </c>
      <c r="B48" s="28"/>
      <c r="C48" s="14"/>
      <c r="D48" s="73">
        <v>64</v>
      </c>
      <c r="E48" s="74">
        <v>4122091</v>
      </c>
      <c r="F48" s="74">
        <v>261805.79</v>
      </c>
      <c r="G48" s="75">
        <f t="shared" si="0"/>
        <v>0.93648713965800368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696430</v>
      </c>
      <c r="F49" s="74">
        <v>57340</v>
      </c>
      <c r="G49" s="75">
        <f t="shared" si="0"/>
        <v>0.91766580991628732</v>
      </c>
      <c r="H49" s="15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1090500</v>
      </c>
      <c r="F50" s="74">
        <v>70974.41</v>
      </c>
      <c r="G50" s="75">
        <f t="shared" si="0"/>
        <v>0.93491571756075198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131870</v>
      </c>
      <c r="F51" s="74">
        <v>25130</v>
      </c>
      <c r="G51" s="75">
        <f t="shared" si="0"/>
        <v>0.8094335330249488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528</v>
      </c>
      <c r="E53" s="74">
        <v>36730780.439999998</v>
      </c>
      <c r="F53" s="74">
        <v>4091562.44</v>
      </c>
      <c r="G53" s="75">
        <f>1-(+F53/E53)</f>
        <v>0.88860671102037714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761</v>
      </c>
      <c r="E60" s="82">
        <f>SUM(E44:E59)</f>
        <v>54725892.43</v>
      </c>
      <c r="F60" s="82">
        <f>SUM(F44:F59)</f>
        <v>5384241.8899999997</v>
      </c>
      <c r="G60" s="83">
        <f>1-(+F60/E60)</f>
        <v>0.90161436112006776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6005981.8899999997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99558</v>
      </c>
      <c r="F17" s="74">
        <v>55086</v>
      </c>
      <c r="G17" s="75">
        <f>F17/E17</f>
        <v>0.55330561079973484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52760</v>
      </c>
      <c r="F18" s="74">
        <v>12150.5</v>
      </c>
      <c r="G18" s="75">
        <f>F18/E18</f>
        <v>0.23029757391963609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300222</v>
      </c>
      <c r="F33" s="74">
        <v>71873.5</v>
      </c>
      <c r="G33" s="75">
        <f>F33/E33</f>
        <v>0.23940117646275089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452540</v>
      </c>
      <c r="F39" s="82">
        <f>SUM(F9:F38)</f>
        <v>139110</v>
      </c>
      <c r="G39" s="83">
        <f>F39/E39</f>
        <v>0.30739824103946611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1228148.95</v>
      </c>
      <c r="F44" s="74">
        <v>75343.7</v>
      </c>
      <c r="G44" s="75">
        <f>1-(+F44/E44)</f>
        <v>0.93865263655519959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39</v>
      </c>
      <c r="E46" s="74">
        <v>1692037.25</v>
      </c>
      <c r="F46" s="74">
        <v>171642.95</v>
      </c>
      <c r="G46" s="75">
        <f>1-(+F46/E46)</f>
        <v>0.89855840939671983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418984.5</v>
      </c>
      <c r="F47" s="74">
        <v>26622</v>
      </c>
      <c r="G47" s="75">
        <f>1-(+F47/E47)</f>
        <v>0.93646065665913658</v>
      </c>
      <c r="H47" s="15"/>
    </row>
    <row r="48" spans="1:8" ht="15.75" x14ac:dyDescent="0.25">
      <c r="A48" s="27" t="s">
        <v>37</v>
      </c>
      <c r="B48" s="28"/>
      <c r="C48" s="14"/>
      <c r="D48" s="73">
        <v>26</v>
      </c>
      <c r="E48" s="74">
        <v>1608805.47</v>
      </c>
      <c r="F48" s="74">
        <v>113830.31</v>
      </c>
      <c r="G48" s="75">
        <f>1-(+F48/E48)</f>
        <v>0.92924544817714971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128715</v>
      </c>
      <c r="F50" s="74">
        <v>23080</v>
      </c>
      <c r="G50" s="75">
        <f>1-(+F50/E50)</f>
        <v>0.82068911937225653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321</v>
      </c>
      <c r="E53" s="112">
        <v>23816067.949999999</v>
      </c>
      <c r="F53" s="112">
        <v>2778233.17</v>
      </c>
      <c r="G53" s="75">
        <f>1-(+F53/E53)</f>
        <v>0.88334626959275198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412</v>
      </c>
      <c r="E60" s="82">
        <f>SUM(E44:E59)</f>
        <v>28892759.119999997</v>
      </c>
      <c r="F60" s="82">
        <f>SUM(F44:F59)</f>
        <v>3188752.13</v>
      </c>
      <c r="G60" s="83">
        <f>1-(F60/E60)</f>
        <v>0.88963490413787794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3327862.13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JANUARY 2024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141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552037</v>
      </c>
      <c r="F15" s="74">
        <v>169903.5</v>
      </c>
      <c r="G15" s="75">
        <f>F15/E15</f>
        <v>0.30777556576823656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423972</v>
      </c>
      <c r="F19" s="74">
        <v>139733</v>
      </c>
      <c r="G19" s="75">
        <f>F19/E19</f>
        <v>0.32958072702914343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374042</v>
      </c>
      <c r="F24" s="74">
        <v>2966.5</v>
      </c>
      <c r="G24" s="75">
        <f>F24/E24</f>
        <v>7.9309275428962531E-3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9693</v>
      </c>
      <c r="F26" s="74">
        <v>9693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65895</v>
      </c>
      <c r="F29" s="74">
        <v>9903</v>
      </c>
      <c r="G29" s="75">
        <f>F29/E29</f>
        <v>0.1502845435920783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941894</v>
      </c>
      <c r="F30" s="74">
        <v>230490.76</v>
      </c>
      <c r="G30" s="75">
        <f>F30/E30</f>
        <v>0.24470987181147774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115481</v>
      </c>
      <c r="F34" s="74">
        <v>47564.5</v>
      </c>
      <c r="G34" s="75">
        <f>F34/E34</f>
        <v>0.41188160822992526</v>
      </c>
      <c r="H34" s="66"/>
    </row>
    <row r="35" spans="1:8" x14ac:dyDescent="0.2">
      <c r="A35" s="16" t="s">
        <v>28</v>
      </c>
      <c r="B35" s="13"/>
      <c r="C35" s="14"/>
      <c r="D35" s="77"/>
      <c r="E35" s="95">
        <v>400</v>
      </c>
      <c r="F35" s="74">
        <v>0</v>
      </c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2483414</v>
      </c>
      <c r="F39" s="82">
        <f>SUM(F9:F38)</f>
        <v>610254.26</v>
      </c>
      <c r="G39" s="83">
        <f>F39/E39</f>
        <v>0.24573198830319876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330618</v>
      </c>
      <c r="F44" s="74">
        <v>27689.01</v>
      </c>
      <c r="G44" s="75">
        <f>1-(+F44/E44)</f>
        <v>0.91625074859807998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68</v>
      </c>
      <c r="E46" s="74">
        <v>2470995</v>
      </c>
      <c r="F46" s="74">
        <v>192870.92</v>
      </c>
      <c r="G46" s="75">
        <f t="shared" ref="G46:G52" si="0">1-(+F46/E46)</f>
        <v>0.92194605007294628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1597928.25</v>
      </c>
      <c r="F47" s="74">
        <v>62742.5</v>
      </c>
      <c r="G47" s="75">
        <f t="shared" si="0"/>
        <v>0.96073509558392245</v>
      </c>
      <c r="H47" s="66"/>
    </row>
    <row r="48" spans="1:8" ht="15.75" x14ac:dyDescent="0.25">
      <c r="A48" s="27" t="s">
        <v>37</v>
      </c>
      <c r="B48" s="28"/>
      <c r="C48" s="14"/>
      <c r="D48" s="73">
        <v>81</v>
      </c>
      <c r="E48" s="74">
        <v>3846787.7</v>
      </c>
      <c r="F48" s="74">
        <v>322238.34999999998</v>
      </c>
      <c r="G48" s="75">
        <f t="shared" si="0"/>
        <v>0.91623183416126652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1156390</v>
      </c>
      <c r="F50" s="74">
        <v>129545</v>
      </c>
      <c r="G50" s="75">
        <f t="shared" si="0"/>
        <v>0.88797464523214487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348480</v>
      </c>
      <c r="F51" s="74">
        <v>32980</v>
      </c>
      <c r="G51" s="75">
        <f t="shared" si="0"/>
        <v>0.905360422405877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483575</v>
      </c>
      <c r="F52" s="74">
        <v>42600</v>
      </c>
      <c r="G52" s="75">
        <f t="shared" si="0"/>
        <v>0.91190611590756343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622</v>
      </c>
      <c r="E54" s="74">
        <v>30012194.390000001</v>
      </c>
      <c r="F54" s="74">
        <v>3304175.85</v>
      </c>
      <c r="G54" s="75">
        <f>1-(+F54/E54)</f>
        <v>0.88990555615283684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986967.92</v>
      </c>
      <c r="F55" s="74">
        <v>57193.96</v>
      </c>
      <c r="G55" s="75">
        <f>1-(+F55/E55)</f>
        <v>0.94205084193617961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833</v>
      </c>
      <c r="E61" s="82">
        <f>SUM(E44:E60)</f>
        <v>41233936.260000005</v>
      </c>
      <c r="F61" s="82">
        <f>SUM(F44:F60)</f>
        <v>4172035.59</v>
      </c>
      <c r="G61" s="83">
        <f>1-(F61/E61)</f>
        <v>0.89882034148538992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4782289.8499999996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5" sqref="B15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JANUARY 2024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83</v>
      </c>
      <c r="B6" s="125">
        <f>+ARG!$D$39+CARUTHERSVILLE!$D$39+HOLLYWOOD!$D$39+HARKC!$D$39+BALLYSKC!$D$39+AMERKC!$D$39+LAGRANGE!$D$39+AMERSC!$D$39+RIVERCITY!$D$39+HORSESHOE!$D$39+ISLEBV!$D$39+STJO!$D$39+CAPE!$D$39</f>
        <v>411</v>
      </c>
      <c r="C6" s="58"/>
      <c r="D6" s="21"/>
    </row>
    <row r="7" spans="1:4" ht="21.75" thickTop="1" thickBot="1" x14ac:dyDescent="0.35">
      <c r="A7" s="126" t="s">
        <v>84</v>
      </c>
      <c r="B7" s="134">
        <f>+ARG!$E$39+CARUTHERSVILLE!$E$39+HOLLYWOOD!$E$39+HARKC!$E$39+BALLYSKC!$E$39+AMERKC!$E$39+LAGRANGE!$E$39+AMERSC!$E$39+RIVERCITY!$E$39+HORSESHOE!$E$39+ISLEBV!$E$39+STJO!$E$39+CAPE!$E$39</f>
        <v>101458969</v>
      </c>
      <c r="C7" s="58"/>
      <c r="D7" s="21"/>
    </row>
    <row r="8" spans="1:4" ht="21" thickTop="1" x14ac:dyDescent="0.3">
      <c r="A8" s="126" t="s">
        <v>85</v>
      </c>
      <c r="B8" s="134">
        <f>+ARG!$F$39+CARUTHERSVILLE!$F$39+HOLLYWOOD!$F$39+HARKC!$F$39+BALLYSKC!$F$39+AMERKC!$F$39+LAGRANGE!$F$39+AMERSC!$F$39+RIVERCITY!$F$39+HORSESHOE!$F$39+ISLEBV!$F$39+STJO!$F$39+CAPE!$F$39</f>
        <v>19916235.440000001</v>
      </c>
      <c r="C8" s="58"/>
      <c r="D8" s="21"/>
    </row>
    <row r="9" spans="1:4" ht="20.25" x14ac:dyDescent="0.3">
      <c r="A9" s="126" t="s">
        <v>86</v>
      </c>
      <c r="B9" s="114">
        <f>B8/B7</f>
        <v>0.19629842128594863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138</v>
      </c>
      <c r="B11" s="125">
        <v>0</v>
      </c>
      <c r="C11" s="58"/>
      <c r="D11" s="21"/>
    </row>
    <row r="12" spans="1:4" ht="21.75" thickTop="1" thickBot="1" x14ac:dyDescent="0.35">
      <c r="A12" s="126" t="s">
        <v>139</v>
      </c>
      <c r="B12" s="134">
        <v>0</v>
      </c>
      <c r="C12" s="58"/>
      <c r="D12" s="21"/>
    </row>
    <row r="13" spans="1:4" ht="21" thickTop="1" x14ac:dyDescent="0.3">
      <c r="A13" s="126" t="s">
        <v>140</v>
      </c>
      <c r="B13" s="134">
        <v>0</v>
      </c>
      <c r="C13" s="58"/>
      <c r="D13" s="21"/>
    </row>
    <row r="14" spans="1:4" ht="20.25" x14ac:dyDescent="0.3">
      <c r="A14" s="126" t="s">
        <v>90</v>
      </c>
      <c r="B14" s="114">
        <v>0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87</v>
      </c>
      <c r="B16" s="125">
        <f>+ARG!$D$61+CARUTHERSVILLE!$D$60+HOLLYWOOD!$D$61+HARKC!$D$61+BALLYSKC!$D$62+AMERKC!$D$62+LAGRANGE!$D$60+AMERSC!$D$61+RIVERCITY!$D$61+HORSESHOE!$D$61+ISLEBV!$D$60+STJO!$D$60+CAPE!$D$61</f>
        <v>13252</v>
      </c>
      <c r="C16" s="58"/>
      <c r="D16" s="21"/>
    </row>
    <row r="17" spans="1:4" ht="21.75" thickTop="1" thickBot="1" x14ac:dyDescent="0.35">
      <c r="A17" s="126" t="s">
        <v>88</v>
      </c>
      <c r="B17" s="134">
        <f>+ARG!$E$61+CARUTHERSVILLE!$E$60+HOLLYWOOD!$E$61+HARKC!$E$61+BALLYSKC!$E$62+AMERKC!$E$62+LAGRANGE!$E$60+AMERSC!$E$61+RIVERCITY!$E$61+HORSESHOE!$E$61+ISLEBV!$E$60+STJO!$E$60+CAPE!$E$61</f>
        <v>1208503342.2399998</v>
      </c>
      <c r="C17" s="58"/>
      <c r="D17" s="21"/>
    </row>
    <row r="18" spans="1:4" ht="21" thickTop="1" x14ac:dyDescent="0.3">
      <c r="A18" s="126" t="s">
        <v>89</v>
      </c>
      <c r="B18" s="134">
        <f>+ARG!$F$61+CARUTHERSVILLE!$F$60+HOLLYWOOD!$F$61+HARKC!$F$61+BALLYSKC!$F$62+AMERKC!$F$62+LAGRANGE!$F$60+AMERSC!$F$61+RIVERCITY!$F$61+HORSESHOE!$F$61+ISLEBV!$F$60+STJO!$F$60+CAPE!$F$61</f>
        <v>115451701.51000001</v>
      </c>
      <c r="C18" s="21"/>
      <c r="D18" s="21"/>
    </row>
    <row r="19" spans="1:4" ht="20.25" x14ac:dyDescent="0.3">
      <c r="A19" s="126" t="s">
        <v>90</v>
      </c>
      <c r="B19" s="114">
        <f>1-(B18/B17)</f>
        <v>0.90446720544768489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91</v>
      </c>
      <c r="B21" s="127">
        <f>B18+B8+B13</f>
        <v>135367936.95000002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46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142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321207</v>
      </c>
      <c r="F18" s="74">
        <v>132093</v>
      </c>
      <c r="G18" s="75">
        <f>F18/E18</f>
        <v>0.41123948108229275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145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14345</v>
      </c>
      <c r="F29" s="74">
        <v>1716</v>
      </c>
      <c r="G29" s="75">
        <f>F29/E29</f>
        <v>0.11962356221680027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327309</v>
      </c>
      <c r="F30" s="74">
        <v>104807</v>
      </c>
      <c r="G30" s="75">
        <f>F30/E30</f>
        <v>0.32020812137765842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449189</v>
      </c>
      <c r="F32" s="74">
        <v>120027</v>
      </c>
      <c r="G32" s="75">
        <f>F32/E32</f>
        <v>0.26720823528626036</v>
      </c>
      <c r="H32" s="15"/>
    </row>
    <row r="33" spans="1:8" ht="15.75" x14ac:dyDescent="0.25">
      <c r="A33" s="70" t="s">
        <v>151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1112050</v>
      </c>
      <c r="F39" s="82">
        <f>SUM(F9:F38)</f>
        <v>358643</v>
      </c>
      <c r="G39" s="83">
        <f>F39/E39</f>
        <v>0.32250618227597683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34</v>
      </c>
      <c r="E46" s="74">
        <v>1430500.25</v>
      </c>
      <c r="F46" s="74">
        <v>138262.6</v>
      </c>
      <c r="G46" s="75">
        <f>1-(+F46/E46)</f>
        <v>0.90334667889781917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196766.5</v>
      </c>
      <c r="F47" s="74">
        <v>22834</v>
      </c>
      <c r="G47" s="75">
        <f>1-(+F47/E47)</f>
        <v>0.88395382344047391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1830523</v>
      </c>
      <c r="F48" s="74">
        <v>192149.96</v>
      </c>
      <c r="G48" s="75">
        <f>1-(+F48/E48)</f>
        <v>0.89503002147473698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366965</v>
      </c>
      <c r="F50" s="74">
        <v>45940</v>
      </c>
      <c r="G50" s="75">
        <f>1-(+F50/E50)</f>
        <v>0.87481094927309144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344</v>
      </c>
      <c r="E53" s="74">
        <v>24876720.43</v>
      </c>
      <c r="F53" s="74">
        <v>2603553.9</v>
      </c>
      <c r="G53" s="75">
        <f>1-(+F53/E53)</f>
        <v>0.89534175506268698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271858.59999999998</v>
      </c>
      <c r="F54" s="74">
        <v>14566.48</v>
      </c>
      <c r="G54" s="75">
        <f>1-(+F54/E54)</f>
        <v>0.94641891041887216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418</v>
      </c>
      <c r="E60" s="82">
        <f>SUM(E44:E59)</f>
        <v>28973333.780000001</v>
      </c>
      <c r="F60" s="82">
        <f>SUM(F44:F59)</f>
        <v>3017306.94</v>
      </c>
      <c r="G60" s="83">
        <f>1-(F60/E60)</f>
        <v>0.89585917302748164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3375949.94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4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37">
        <v>5</v>
      </c>
      <c r="E9" s="74">
        <v>685254</v>
      </c>
      <c r="F9" s="74">
        <v>56285</v>
      </c>
      <c r="G9" s="75">
        <f>F9/E9</f>
        <v>8.2137426414147161E-2</v>
      </c>
      <c r="H9" s="15"/>
    </row>
    <row r="10" spans="1:8" ht="15.75" x14ac:dyDescent="0.25">
      <c r="A10" s="93" t="s">
        <v>11</v>
      </c>
      <c r="B10" s="13"/>
      <c r="C10" s="14"/>
      <c r="D10" s="137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37">
        <v>7</v>
      </c>
      <c r="E11" s="74">
        <v>1109248</v>
      </c>
      <c r="F11" s="74">
        <v>273674.5</v>
      </c>
      <c r="G11" s="75">
        <f>F11/E11</f>
        <v>0.24672075135587354</v>
      </c>
      <c r="H11" s="15"/>
    </row>
    <row r="12" spans="1:8" ht="15.75" x14ac:dyDescent="0.25">
      <c r="A12" s="93" t="s">
        <v>67</v>
      </c>
      <c r="B12" s="13"/>
      <c r="C12" s="14"/>
      <c r="D12" s="137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37">
        <v>3</v>
      </c>
      <c r="E13" s="74">
        <v>924906</v>
      </c>
      <c r="F13" s="74">
        <v>151434.76</v>
      </c>
      <c r="G13" s="75">
        <f>F13/E13</f>
        <v>0.16372989255124307</v>
      </c>
      <c r="H13" s="15"/>
    </row>
    <row r="14" spans="1:8" ht="15.75" x14ac:dyDescent="0.25">
      <c r="A14" s="93" t="s">
        <v>25</v>
      </c>
      <c r="B14" s="13"/>
      <c r="C14" s="14"/>
      <c r="D14" s="137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37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7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2</v>
      </c>
      <c r="E17" s="74">
        <v>124307</v>
      </c>
      <c r="F17" s="74">
        <v>61206</v>
      </c>
      <c r="G17" s="75">
        <f t="shared" ref="G17:G24" si="0">F17/E17</f>
        <v>0.4923777422027722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74">
        <v>913528</v>
      </c>
      <c r="F18" s="74">
        <v>172961</v>
      </c>
      <c r="G18" s="75">
        <f t="shared" si="0"/>
        <v>0.18933300347663126</v>
      </c>
      <c r="H18" s="15"/>
    </row>
    <row r="19" spans="1:8" ht="15.75" x14ac:dyDescent="0.25">
      <c r="A19" s="93" t="s">
        <v>54</v>
      </c>
      <c r="B19" s="13"/>
      <c r="C19" s="14"/>
      <c r="D19" s="137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7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7</v>
      </c>
      <c r="E21" s="74">
        <v>6631066</v>
      </c>
      <c r="F21" s="74">
        <v>1196443</v>
      </c>
      <c r="G21" s="75">
        <f t="shared" si="0"/>
        <v>0.1804299640510289</v>
      </c>
      <c r="H21" s="15"/>
    </row>
    <row r="22" spans="1:8" ht="15.75" x14ac:dyDescent="0.25">
      <c r="A22" s="93" t="s">
        <v>56</v>
      </c>
      <c r="B22" s="13"/>
      <c r="C22" s="14"/>
      <c r="D22" s="137">
        <v>1</v>
      </c>
      <c r="E22" s="74">
        <v>382460</v>
      </c>
      <c r="F22" s="74">
        <v>86711.5</v>
      </c>
      <c r="G22" s="75">
        <f t="shared" si="0"/>
        <v>0.22672044135334415</v>
      </c>
      <c r="H22" s="15"/>
    </row>
    <row r="23" spans="1:8" ht="15.75" x14ac:dyDescent="0.25">
      <c r="A23" s="94" t="s">
        <v>20</v>
      </c>
      <c r="B23" s="13"/>
      <c r="C23" s="14"/>
      <c r="D23" s="137">
        <v>4</v>
      </c>
      <c r="E23" s="74">
        <v>553646</v>
      </c>
      <c r="F23" s="74">
        <v>136531</v>
      </c>
      <c r="G23" s="75">
        <f t="shared" si="0"/>
        <v>0.24660342529341853</v>
      </c>
      <c r="H23" s="15"/>
    </row>
    <row r="24" spans="1:8" ht="15.75" x14ac:dyDescent="0.25">
      <c r="A24" s="94" t="s">
        <v>21</v>
      </c>
      <c r="B24" s="13"/>
      <c r="C24" s="14"/>
      <c r="D24" s="137">
        <v>20</v>
      </c>
      <c r="E24" s="74">
        <v>240817</v>
      </c>
      <c r="F24" s="74">
        <v>240817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74">
        <v>62426</v>
      </c>
      <c r="F26" s="74">
        <v>-12560.9</v>
      </c>
      <c r="G26" s="75">
        <f>F26/E26</f>
        <v>-0.20121263576074072</v>
      </c>
      <c r="H26" s="15"/>
    </row>
    <row r="27" spans="1:8" ht="15.75" x14ac:dyDescent="0.25">
      <c r="A27" s="93" t="s">
        <v>123</v>
      </c>
      <c r="B27" s="13"/>
      <c r="C27" s="14"/>
      <c r="D27" s="137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74">
        <v>69451</v>
      </c>
      <c r="F28" s="74">
        <v>33682</v>
      </c>
      <c r="G28" s="75">
        <f>F28/E28</f>
        <v>0.48497501835826701</v>
      </c>
      <c r="H28" s="15"/>
    </row>
    <row r="29" spans="1:8" ht="15.75" x14ac:dyDescent="0.25">
      <c r="A29" s="70" t="s">
        <v>119</v>
      </c>
      <c r="B29" s="13"/>
      <c r="C29" s="14"/>
      <c r="D29" s="137">
        <v>1</v>
      </c>
      <c r="E29" s="74">
        <v>71962</v>
      </c>
      <c r="F29" s="74">
        <v>26118</v>
      </c>
      <c r="G29" s="75">
        <f>F29/E29</f>
        <v>0.36294155248603427</v>
      </c>
      <c r="H29" s="15"/>
    </row>
    <row r="30" spans="1:8" ht="15.75" x14ac:dyDescent="0.25">
      <c r="A30" s="70" t="s">
        <v>124</v>
      </c>
      <c r="B30" s="13"/>
      <c r="C30" s="14"/>
      <c r="D30" s="137"/>
      <c r="E30" s="76"/>
      <c r="F30" s="74"/>
      <c r="G30" s="75"/>
      <c r="H30" s="15"/>
    </row>
    <row r="31" spans="1:8" ht="15.75" x14ac:dyDescent="0.25">
      <c r="A31" s="70" t="s">
        <v>147</v>
      </c>
      <c r="B31" s="13"/>
      <c r="C31" s="14"/>
      <c r="D31" s="137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7">
        <v>11</v>
      </c>
      <c r="E32" s="76">
        <v>1265802</v>
      </c>
      <c r="F32" s="76">
        <v>227568.5</v>
      </c>
      <c r="G32" s="75">
        <f>F32/E32</f>
        <v>0.17978206702154048</v>
      </c>
      <c r="H32" s="15"/>
    </row>
    <row r="33" spans="1:8" ht="15.75" x14ac:dyDescent="0.25">
      <c r="A33" s="93" t="s">
        <v>144</v>
      </c>
      <c r="B33" s="13"/>
      <c r="C33" s="14"/>
      <c r="D33" s="137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37">
        <v>1</v>
      </c>
      <c r="E34" s="74">
        <v>339900</v>
      </c>
      <c r="F34" s="74">
        <v>48697</v>
      </c>
      <c r="G34" s="75">
        <f>F34/E34</f>
        <v>0.1432686084142395</v>
      </c>
      <c r="H34" s="15"/>
    </row>
    <row r="35" spans="1:8" x14ac:dyDescent="0.2">
      <c r="A35" s="16" t="s">
        <v>28</v>
      </c>
      <c r="B35" s="13"/>
      <c r="C35" s="14"/>
      <c r="D35" s="77"/>
      <c r="E35" s="78">
        <v>373130</v>
      </c>
      <c r="F35" s="74">
        <v>64398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65</v>
      </c>
      <c r="E39" s="82">
        <f>SUM(E9:E38)</f>
        <v>13747903</v>
      </c>
      <c r="F39" s="82">
        <f>SUM(F9:F38)</f>
        <v>2763966.36</v>
      </c>
      <c r="G39" s="83">
        <f>F39/E39</f>
        <v>0.20104639667591487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185</v>
      </c>
      <c r="E44" s="74">
        <v>31137829.969999999</v>
      </c>
      <c r="F44" s="74">
        <v>1868887.01</v>
      </c>
      <c r="G44" s="75">
        <f t="shared" ref="G44:G50" si="1">1-(+F44/E44)</f>
        <v>0.93998017807276246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4693035.79</v>
      </c>
      <c r="F45" s="74">
        <v>452327.64</v>
      </c>
      <c r="G45" s="75">
        <f t="shared" si="1"/>
        <v>0.90361726178099311</v>
      </c>
      <c r="H45" s="15"/>
    </row>
    <row r="46" spans="1:8" ht="15.75" x14ac:dyDescent="0.25">
      <c r="A46" s="27" t="s">
        <v>35</v>
      </c>
      <c r="B46" s="28"/>
      <c r="C46" s="14"/>
      <c r="D46" s="73">
        <v>201</v>
      </c>
      <c r="E46" s="74">
        <v>15606963.15</v>
      </c>
      <c r="F46" s="74">
        <v>970937.97</v>
      </c>
      <c r="G46" s="75">
        <f t="shared" si="1"/>
        <v>0.9377881551543229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320236</v>
      </c>
      <c r="F47" s="74">
        <v>27592.5</v>
      </c>
      <c r="G47" s="75">
        <f t="shared" si="1"/>
        <v>0.91383698272524017</v>
      </c>
      <c r="H47" s="15"/>
    </row>
    <row r="48" spans="1:8" ht="15.75" x14ac:dyDescent="0.25">
      <c r="A48" s="27" t="s">
        <v>37</v>
      </c>
      <c r="B48" s="28"/>
      <c r="C48" s="14"/>
      <c r="D48" s="73">
        <v>134</v>
      </c>
      <c r="E48" s="74">
        <v>13794370.5</v>
      </c>
      <c r="F48" s="74">
        <v>753518.19</v>
      </c>
      <c r="G48" s="75">
        <f t="shared" si="1"/>
        <v>0.94537494915045239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167309</v>
      </c>
      <c r="F49" s="74">
        <v>22969.05</v>
      </c>
      <c r="G49" s="75">
        <f t="shared" si="1"/>
        <v>0.8627147971717003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953060</v>
      </c>
      <c r="F50" s="74">
        <v>135291</v>
      </c>
      <c r="G50" s="75">
        <f t="shared" si="1"/>
        <v>0.85804566344196587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4</v>
      </c>
      <c r="E52" s="74">
        <v>329200</v>
      </c>
      <c r="F52" s="74">
        <v>24675</v>
      </c>
      <c r="G52" s="75">
        <f>1-(+F52/E52)</f>
        <v>0.92504556500607538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74700</v>
      </c>
      <c r="F53" s="74">
        <v>25000</v>
      </c>
      <c r="G53" s="75">
        <f>1-(+F53/E53)</f>
        <v>0.66532797858099069</v>
      </c>
      <c r="H53" s="15"/>
    </row>
    <row r="54" spans="1:8" ht="15.75" x14ac:dyDescent="0.25">
      <c r="A54" s="27" t="s">
        <v>61</v>
      </c>
      <c r="B54" s="30"/>
      <c r="C54" s="14"/>
      <c r="D54" s="73">
        <v>991</v>
      </c>
      <c r="E54" s="74">
        <v>101294104.3</v>
      </c>
      <c r="F54" s="74">
        <v>10965121.02</v>
      </c>
      <c r="G54" s="75">
        <f>1-(+F54/E54)</f>
        <v>0.89174966207781547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78"/>
      <c r="F59" s="76"/>
      <c r="G59" s="79"/>
      <c r="H59" s="15"/>
    </row>
    <row r="60" spans="1:8" ht="15.75" x14ac:dyDescent="0.25">
      <c r="A60" s="32"/>
      <c r="B60" s="18"/>
      <c r="C60" s="21"/>
      <c r="D60" s="77"/>
      <c r="E60" s="80"/>
      <c r="F60" s="80"/>
      <c r="G60" s="79"/>
      <c r="H60" s="15"/>
    </row>
    <row r="61" spans="1:8" ht="15.75" x14ac:dyDescent="0.25">
      <c r="A61" s="20" t="s">
        <v>45</v>
      </c>
      <c r="B61" s="20"/>
      <c r="C61" s="33"/>
      <c r="D61" s="81">
        <f>SUM(D44:D57)</f>
        <v>1544</v>
      </c>
      <c r="E61" s="82">
        <f>SUM(E44:E60)</f>
        <v>168370808.70999998</v>
      </c>
      <c r="F61" s="82">
        <f>SUM(F44:F60)</f>
        <v>15246319.379999999</v>
      </c>
      <c r="G61" s="83">
        <f>1-(+F61/E61)</f>
        <v>0.90944796490073232</v>
      </c>
      <c r="H61" s="2"/>
    </row>
    <row r="62" spans="1:8" ht="18" x14ac:dyDescent="0.25">
      <c r="A62" s="33"/>
      <c r="B62" s="33"/>
      <c r="C62" s="36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18010285.739999998</v>
      </c>
      <c r="G63" s="36"/>
      <c r="H63" s="2"/>
    </row>
    <row r="64" spans="1:8" ht="20.25" customHeight="1" x14ac:dyDescent="0.25">
      <c r="A64" s="35"/>
      <c r="B64" s="36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7">
        <v>9</v>
      </c>
      <c r="E10" s="99">
        <v>2125378.2000000002</v>
      </c>
      <c r="F10" s="74">
        <v>315389.2</v>
      </c>
      <c r="G10" s="100">
        <f t="shared" ref="G10:G15" si="0">F10/E10</f>
        <v>0.14839203676785617</v>
      </c>
      <c r="H10" s="15"/>
    </row>
    <row r="11" spans="1:8" ht="15.75" x14ac:dyDescent="0.25">
      <c r="A11" s="93" t="s">
        <v>104</v>
      </c>
      <c r="B11" s="13"/>
      <c r="C11" s="14"/>
      <c r="D11" s="137">
        <v>10</v>
      </c>
      <c r="E11" s="99">
        <v>1202543</v>
      </c>
      <c r="F11" s="74">
        <v>309999</v>
      </c>
      <c r="G11" s="100">
        <f t="shared" si="0"/>
        <v>0.25778620806075125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7">
        <v>1</v>
      </c>
      <c r="E14" s="99">
        <v>350024</v>
      </c>
      <c r="F14" s="74">
        <v>81954</v>
      </c>
      <c r="G14" s="100">
        <f t="shared" si="0"/>
        <v>0.23413823052133567</v>
      </c>
      <c r="H14" s="15"/>
    </row>
    <row r="15" spans="1:8" ht="15.75" x14ac:dyDescent="0.25">
      <c r="A15" s="93" t="s">
        <v>110</v>
      </c>
      <c r="B15" s="13"/>
      <c r="C15" s="14"/>
      <c r="D15" s="137">
        <v>1</v>
      </c>
      <c r="E15" s="99">
        <v>140075</v>
      </c>
      <c r="F15" s="74">
        <v>44636.5</v>
      </c>
      <c r="G15" s="100">
        <f t="shared" si="0"/>
        <v>0.31866143137604852</v>
      </c>
      <c r="H15" s="15"/>
    </row>
    <row r="16" spans="1:8" ht="15.75" x14ac:dyDescent="0.25">
      <c r="A16" s="93" t="s">
        <v>10</v>
      </c>
      <c r="B16" s="13"/>
      <c r="C16" s="14"/>
      <c r="D16" s="137"/>
      <c r="E16" s="99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3</v>
      </c>
      <c r="E17" s="99">
        <v>478182</v>
      </c>
      <c r="F17" s="74">
        <v>149679.5</v>
      </c>
      <c r="G17" s="75">
        <f t="shared" ref="G17:G22" si="1">F17/E17</f>
        <v>0.31301784676127498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99">
        <v>1147273</v>
      </c>
      <c r="F18" s="74">
        <v>360715</v>
      </c>
      <c r="G18" s="100">
        <f t="shared" si="1"/>
        <v>0.31441078104339593</v>
      </c>
      <c r="H18" s="15"/>
    </row>
    <row r="19" spans="1:8" ht="15.75" x14ac:dyDescent="0.25">
      <c r="A19" s="93" t="s">
        <v>54</v>
      </c>
      <c r="B19" s="13"/>
      <c r="C19" s="14"/>
      <c r="D19" s="137">
        <v>2</v>
      </c>
      <c r="E19" s="99">
        <v>401506</v>
      </c>
      <c r="F19" s="74">
        <v>150472.5</v>
      </c>
      <c r="G19" s="75">
        <f t="shared" si="1"/>
        <v>0.37477024004622594</v>
      </c>
      <c r="H19" s="15"/>
    </row>
    <row r="20" spans="1:8" ht="15.75" x14ac:dyDescent="0.25">
      <c r="A20" s="93" t="s">
        <v>17</v>
      </c>
      <c r="B20" s="13"/>
      <c r="C20" s="14"/>
      <c r="D20" s="137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6</v>
      </c>
      <c r="E21" s="99">
        <v>3325161.8</v>
      </c>
      <c r="F21" s="74">
        <v>637417.30000000005</v>
      </c>
      <c r="G21" s="75">
        <f t="shared" si="1"/>
        <v>0.19169512292604832</v>
      </c>
      <c r="H21" s="15"/>
    </row>
    <row r="22" spans="1:8" ht="15.75" x14ac:dyDescent="0.25">
      <c r="A22" s="93" t="s">
        <v>56</v>
      </c>
      <c r="B22" s="13"/>
      <c r="C22" s="14"/>
      <c r="D22" s="137">
        <v>3</v>
      </c>
      <c r="E22" s="99">
        <v>815497</v>
      </c>
      <c r="F22" s="74">
        <v>100041</v>
      </c>
      <c r="G22" s="75">
        <f t="shared" si="1"/>
        <v>0.12267488415040154</v>
      </c>
      <c r="H22" s="15"/>
    </row>
    <row r="23" spans="1:8" ht="15.75" x14ac:dyDescent="0.25">
      <c r="A23" s="94" t="s">
        <v>20</v>
      </c>
      <c r="B23" s="13"/>
      <c r="C23" s="14"/>
      <c r="D23" s="137">
        <v>3</v>
      </c>
      <c r="E23" s="99">
        <v>698121</v>
      </c>
      <c r="F23" s="74">
        <v>115849</v>
      </c>
      <c r="G23" s="75">
        <f>F23/E23</f>
        <v>0.1659440125708867</v>
      </c>
      <c r="H23" s="15"/>
    </row>
    <row r="24" spans="1:8" ht="15.75" x14ac:dyDescent="0.25">
      <c r="A24" s="94" t="s">
        <v>21</v>
      </c>
      <c r="B24" s="13"/>
      <c r="C24" s="14"/>
      <c r="D24" s="137">
        <v>13</v>
      </c>
      <c r="E24" s="99">
        <v>202263</v>
      </c>
      <c r="F24" s="74">
        <v>202263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99">
        <v>42005</v>
      </c>
      <c r="F26" s="74">
        <v>22189</v>
      </c>
      <c r="G26" s="75">
        <f>F26/E26</f>
        <v>0.5282466373050827</v>
      </c>
      <c r="H26" s="15"/>
    </row>
    <row r="27" spans="1:8" ht="15.75" x14ac:dyDescent="0.25">
      <c r="A27" s="93" t="s">
        <v>123</v>
      </c>
      <c r="B27" s="13"/>
      <c r="C27" s="14"/>
      <c r="D27" s="137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99">
        <v>74231</v>
      </c>
      <c r="F28" s="74">
        <v>33838</v>
      </c>
      <c r="G28" s="75">
        <f>F28/E28</f>
        <v>0.45584728752138592</v>
      </c>
      <c r="H28" s="15"/>
    </row>
    <row r="29" spans="1:8" ht="15.75" x14ac:dyDescent="0.25">
      <c r="A29" s="70" t="s">
        <v>119</v>
      </c>
      <c r="B29" s="13"/>
      <c r="C29" s="14"/>
      <c r="D29" s="137"/>
      <c r="E29" s="99"/>
      <c r="F29" s="99"/>
      <c r="G29" s="101"/>
      <c r="H29" s="15"/>
    </row>
    <row r="30" spans="1:8" ht="15.75" x14ac:dyDescent="0.25">
      <c r="A30" s="70" t="s">
        <v>124</v>
      </c>
      <c r="B30" s="13"/>
      <c r="C30" s="14"/>
      <c r="D30" s="137"/>
      <c r="E30" s="102"/>
      <c r="F30" s="74"/>
      <c r="G30" s="100"/>
      <c r="H30" s="15"/>
    </row>
    <row r="31" spans="1:8" ht="15.75" x14ac:dyDescent="0.25">
      <c r="A31" s="70" t="s">
        <v>147</v>
      </c>
      <c r="B31" s="13"/>
      <c r="C31" s="14"/>
      <c r="D31" s="137">
        <v>1</v>
      </c>
      <c r="E31" s="102">
        <v>119414</v>
      </c>
      <c r="F31" s="74">
        <v>29882</v>
      </c>
      <c r="G31" s="100">
        <f>F31/E31</f>
        <v>0.25023866548310919</v>
      </c>
      <c r="H31" s="15"/>
    </row>
    <row r="32" spans="1:8" ht="15.75" x14ac:dyDescent="0.25">
      <c r="A32" s="70" t="s">
        <v>58</v>
      </c>
      <c r="B32" s="13"/>
      <c r="C32" s="14"/>
      <c r="D32" s="137"/>
      <c r="E32" s="102"/>
      <c r="F32" s="76"/>
      <c r="G32" s="100"/>
      <c r="H32" s="15"/>
    </row>
    <row r="33" spans="1:8" ht="15.75" x14ac:dyDescent="0.25">
      <c r="A33" s="93" t="s">
        <v>144</v>
      </c>
      <c r="B33" s="13"/>
      <c r="C33" s="14"/>
      <c r="D33" s="137">
        <v>2</v>
      </c>
      <c r="E33" s="99">
        <v>396753</v>
      </c>
      <c r="F33" s="74">
        <v>98644</v>
      </c>
      <c r="G33" s="100">
        <f>F33/E33</f>
        <v>0.24862823973605744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>
        <v>38450</v>
      </c>
      <c r="F35" s="76">
        <v>7690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>
        <v>1750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57</v>
      </c>
      <c r="E39" s="82">
        <f>SUM(E9:E38)</f>
        <v>11556877</v>
      </c>
      <c r="F39" s="82">
        <f>SUM(F9:F38)</f>
        <v>2662409</v>
      </c>
      <c r="G39" s="83">
        <f>F39/E39</f>
        <v>0.23037443420051973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6020760.0499999998</v>
      </c>
      <c r="F44" s="74">
        <v>298282.67</v>
      </c>
      <c r="G44" s="75">
        <f>1-(+F44/E44)</f>
        <v>0.95045763864979138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8539417.9900000002</v>
      </c>
      <c r="F45" s="74">
        <v>775543.22</v>
      </c>
      <c r="G45" s="75">
        <f t="shared" ref="G45:G54" si="2">1-(+F45/E45)</f>
        <v>0.90918078715572981</v>
      </c>
      <c r="H45" s="15"/>
    </row>
    <row r="46" spans="1:8" ht="15.75" x14ac:dyDescent="0.25">
      <c r="A46" s="27" t="s">
        <v>35</v>
      </c>
      <c r="B46" s="28"/>
      <c r="C46" s="14"/>
      <c r="D46" s="73">
        <v>127</v>
      </c>
      <c r="E46" s="74">
        <v>9774832</v>
      </c>
      <c r="F46" s="74">
        <v>656148.38</v>
      </c>
      <c r="G46" s="75">
        <f t="shared" si="2"/>
        <v>0.93287369235604256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96</v>
      </c>
      <c r="E48" s="74">
        <v>13506937</v>
      </c>
      <c r="F48" s="74">
        <v>984650.14</v>
      </c>
      <c r="G48" s="75">
        <f t="shared" si="2"/>
        <v>0.92710041218079275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882966</v>
      </c>
      <c r="F49" s="74">
        <v>73267</v>
      </c>
      <c r="G49" s="75">
        <f t="shared" si="2"/>
        <v>0.91702171997562765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1160765</v>
      </c>
      <c r="F50" s="74">
        <v>108150</v>
      </c>
      <c r="G50" s="75">
        <f t="shared" si="2"/>
        <v>0.90682868625432367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110180</v>
      </c>
      <c r="F51" s="74">
        <v>9870</v>
      </c>
      <c r="G51" s="75">
        <f t="shared" si="2"/>
        <v>0.91041931385006358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450450</v>
      </c>
      <c r="F52" s="74">
        <v>66900</v>
      </c>
      <c r="G52" s="75">
        <f t="shared" si="2"/>
        <v>0.85148185148185151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94600</v>
      </c>
      <c r="F53" s="74">
        <v>6000</v>
      </c>
      <c r="G53" s="75">
        <f t="shared" si="2"/>
        <v>0.93657505285412257</v>
      </c>
      <c r="H53" s="15"/>
    </row>
    <row r="54" spans="1:8" ht="15.75" x14ac:dyDescent="0.25">
      <c r="A54" s="27" t="s">
        <v>61</v>
      </c>
      <c r="B54" s="30"/>
      <c r="C54" s="14"/>
      <c r="D54" s="73">
        <v>610</v>
      </c>
      <c r="E54" s="74">
        <v>49637814.270000003</v>
      </c>
      <c r="F54" s="74">
        <v>5657552.7400000002</v>
      </c>
      <c r="G54" s="75">
        <f t="shared" si="2"/>
        <v>0.88602333073679884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926</v>
      </c>
      <c r="E61" s="82">
        <f>SUM(E44:E60)</f>
        <v>90178722.310000002</v>
      </c>
      <c r="F61" s="82">
        <f>SUM(F44:F60)</f>
        <v>8636364.1500000004</v>
      </c>
      <c r="G61" s="83">
        <f>1-(F61/E61)</f>
        <v>0.90423057758224301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11298773.15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651237</v>
      </c>
      <c r="F10" s="74">
        <v>19151</v>
      </c>
      <c r="G10" s="75">
        <f>F10/E10</f>
        <v>2.9407112925094857E-2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74977</v>
      </c>
      <c r="F12" s="74">
        <v>13023.5</v>
      </c>
      <c r="G12" s="75">
        <f>F12/E12</f>
        <v>0.17369993464662498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8</v>
      </c>
      <c r="E14" s="74">
        <v>3690717</v>
      </c>
      <c r="F14" s="74">
        <v>617037.5</v>
      </c>
      <c r="G14" s="75">
        <f>F14/E14</f>
        <v>0.16718634888559594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229978</v>
      </c>
      <c r="F18" s="74">
        <v>86893.5</v>
      </c>
      <c r="G18" s="75">
        <f>F18/E18</f>
        <v>0.37783396672725217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8</v>
      </c>
      <c r="E23" s="74">
        <v>864551</v>
      </c>
      <c r="F23" s="74">
        <v>141169</v>
      </c>
      <c r="G23" s="75">
        <f>F23/E23</f>
        <v>0.16328591372862908</v>
      </c>
      <c r="H23" s="15"/>
    </row>
    <row r="24" spans="1:8" ht="15.75" x14ac:dyDescent="0.25">
      <c r="A24" s="93" t="s">
        <v>150</v>
      </c>
      <c r="B24" s="13"/>
      <c r="C24" s="14"/>
      <c r="D24" s="73">
        <v>1</v>
      </c>
      <c r="E24" s="74">
        <v>184475</v>
      </c>
      <c r="F24" s="74">
        <v>28080.5</v>
      </c>
      <c r="G24" s="75">
        <f>F24/E24</f>
        <v>0.1522184577856078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147720</v>
      </c>
      <c r="F25" s="74">
        <v>32058.5</v>
      </c>
      <c r="G25" s="75">
        <f>F25/E25</f>
        <v>0.21702206877877064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143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156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5843655</v>
      </c>
      <c r="F39" s="82">
        <f>SUM(F9:F38)</f>
        <v>937413.5</v>
      </c>
      <c r="G39" s="83">
        <f>F39/E39</f>
        <v>0.16041561317360453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173308</v>
      </c>
      <c r="F44" s="74">
        <v>1946.58</v>
      </c>
      <c r="G44" s="75">
        <f>1-(+F44/E44)</f>
        <v>0.98876808918226511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1558758.75</v>
      </c>
      <c r="F46" s="74">
        <v>127915.23</v>
      </c>
      <c r="G46" s="75">
        <f>1-(+F46/E46)</f>
        <v>0.91793776297967855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536300.51</v>
      </c>
      <c r="F47" s="74">
        <v>35388.03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59</v>
      </c>
      <c r="E48" s="74">
        <v>4016928</v>
      </c>
      <c r="F48" s="74">
        <v>364080.71</v>
      </c>
      <c r="G48" s="75">
        <f>1-(+F48/E48)</f>
        <v>0.9093633966055652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905730</v>
      </c>
      <c r="F50" s="74">
        <v>50675.360000000001</v>
      </c>
      <c r="G50" s="75">
        <f>1-(+F50/E50)</f>
        <v>0.94405025780309804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537</v>
      </c>
      <c r="E54" s="74">
        <v>33289078.210000001</v>
      </c>
      <c r="F54" s="74">
        <v>3875610.74</v>
      </c>
      <c r="G54" s="75">
        <f>1-(+F54/E54)</f>
        <v>0.88357710851735838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240</v>
      </c>
      <c r="E56" s="74">
        <v>36460702.979999997</v>
      </c>
      <c r="F56" s="74">
        <v>4049314.92</v>
      </c>
      <c r="G56" s="75">
        <f>1-(+F56/E56)</f>
        <v>0.88894029491912996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901</v>
      </c>
      <c r="E62" s="82">
        <f>SUM(E44:E61)</f>
        <v>76940806.449999988</v>
      </c>
      <c r="F62" s="82">
        <f>SUM(F44:F61)</f>
        <v>8504931.5700000003</v>
      </c>
      <c r="G62" s="83">
        <f>1-(+F62/E62)</f>
        <v>0.88946136695971689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9442345.0700000003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137">
        <v>4</v>
      </c>
      <c r="E11" s="99">
        <v>791476</v>
      </c>
      <c r="F11" s="74">
        <v>182541.5</v>
      </c>
      <c r="G11" s="75">
        <f t="shared" ref="G11:G23" si="0">F11/E11</f>
        <v>0.2306342832884383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7">
        <v>1</v>
      </c>
      <c r="E13" s="99">
        <v>56805</v>
      </c>
      <c r="F13" s="74">
        <v>32065.5</v>
      </c>
      <c r="G13" s="75">
        <f t="shared" si="0"/>
        <v>0.5644837602323739</v>
      </c>
      <c r="H13" s="15"/>
    </row>
    <row r="14" spans="1:8" ht="15.75" x14ac:dyDescent="0.25">
      <c r="A14" s="93" t="s">
        <v>129</v>
      </c>
      <c r="B14" s="13"/>
      <c r="C14" s="14"/>
      <c r="D14" s="137">
        <v>4</v>
      </c>
      <c r="E14" s="99">
        <v>1915691</v>
      </c>
      <c r="F14" s="74">
        <v>287558</v>
      </c>
      <c r="G14" s="75">
        <f t="shared" si="0"/>
        <v>0.15010667169183339</v>
      </c>
      <c r="H14" s="15"/>
    </row>
    <row r="15" spans="1:8" ht="15.75" x14ac:dyDescent="0.25">
      <c r="A15" s="93" t="s">
        <v>25</v>
      </c>
      <c r="B15" s="13"/>
      <c r="C15" s="14"/>
      <c r="D15" s="137">
        <v>1</v>
      </c>
      <c r="E15" s="99">
        <v>103325</v>
      </c>
      <c r="F15" s="74">
        <v>28920</v>
      </c>
      <c r="G15" s="75">
        <f t="shared" si="0"/>
        <v>0.27989353980159692</v>
      </c>
      <c r="H15" s="15"/>
    </row>
    <row r="16" spans="1:8" ht="15.75" x14ac:dyDescent="0.25">
      <c r="A16" s="93" t="s">
        <v>111</v>
      </c>
      <c r="B16" s="13"/>
      <c r="C16" s="14"/>
      <c r="D16" s="137">
        <v>2</v>
      </c>
      <c r="E16" s="99">
        <v>125980</v>
      </c>
      <c r="F16" s="74">
        <v>33439.5</v>
      </c>
      <c r="G16" s="75">
        <f t="shared" si="0"/>
        <v>0.26543498968090173</v>
      </c>
      <c r="H16" s="15"/>
    </row>
    <row r="17" spans="1:8" ht="15.75" x14ac:dyDescent="0.25">
      <c r="A17" s="93" t="s">
        <v>131</v>
      </c>
      <c r="B17" s="13"/>
      <c r="C17" s="14"/>
      <c r="D17" s="137"/>
      <c r="E17" s="99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137">
        <v>2</v>
      </c>
      <c r="E18" s="99">
        <v>166258</v>
      </c>
      <c r="F18" s="74">
        <v>41935.5</v>
      </c>
      <c r="G18" s="75">
        <f t="shared" si="0"/>
        <v>0.25223147156828546</v>
      </c>
      <c r="H18" s="15"/>
    </row>
    <row r="19" spans="1:8" ht="15.75" x14ac:dyDescent="0.25">
      <c r="A19" s="93" t="s">
        <v>15</v>
      </c>
      <c r="B19" s="13"/>
      <c r="C19" s="14"/>
      <c r="D19" s="137">
        <v>2</v>
      </c>
      <c r="E19" s="99">
        <v>1146871</v>
      </c>
      <c r="F19" s="74">
        <v>216590</v>
      </c>
      <c r="G19" s="75">
        <f t="shared" si="0"/>
        <v>0.18885297474606996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137">
        <v>2</v>
      </c>
      <c r="E21" s="99">
        <v>242736</v>
      </c>
      <c r="F21" s="74">
        <v>65377</v>
      </c>
      <c r="G21" s="75">
        <f t="shared" si="0"/>
        <v>0.26933376178234791</v>
      </c>
      <c r="H21" s="15"/>
    </row>
    <row r="22" spans="1:8" ht="15.75" x14ac:dyDescent="0.25">
      <c r="A22" s="93" t="s">
        <v>155</v>
      </c>
      <c r="B22" s="13"/>
      <c r="C22" s="14"/>
      <c r="D22" s="137">
        <v>10</v>
      </c>
      <c r="E22" s="99">
        <v>1779954</v>
      </c>
      <c r="F22" s="74">
        <v>369320</v>
      </c>
      <c r="G22" s="75">
        <f t="shared" si="0"/>
        <v>0.20748850812998537</v>
      </c>
      <c r="H22" s="15"/>
    </row>
    <row r="23" spans="1:8" ht="15.75" x14ac:dyDescent="0.25">
      <c r="A23" s="93" t="s">
        <v>117</v>
      </c>
      <c r="B23" s="13"/>
      <c r="C23" s="14"/>
      <c r="D23" s="137">
        <v>2</v>
      </c>
      <c r="E23" s="99">
        <v>18500</v>
      </c>
      <c r="F23" s="74">
        <v>-12792.5</v>
      </c>
      <c r="G23" s="75">
        <f t="shared" si="0"/>
        <v>-0.69148648648648647</v>
      </c>
      <c r="H23" s="15"/>
    </row>
    <row r="24" spans="1:8" ht="15.75" x14ac:dyDescent="0.25">
      <c r="A24" s="93" t="s">
        <v>150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7">
        <v>4</v>
      </c>
      <c r="E25" s="99">
        <v>728999</v>
      </c>
      <c r="F25" s="74">
        <v>148531</v>
      </c>
      <c r="G25" s="75">
        <f>F25/E25</f>
        <v>0.20374650719685486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143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7">
        <v>1</v>
      </c>
      <c r="E30" s="99">
        <v>32648</v>
      </c>
      <c r="F30" s="74">
        <v>17307</v>
      </c>
      <c r="G30" s="75">
        <f>F30/E30</f>
        <v>0.53010904190149477</v>
      </c>
      <c r="H30" s="15"/>
    </row>
    <row r="31" spans="1:8" ht="15.75" x14ac:dyDescent="0.25">
      <c r="A31" s="70" t="s">
        <v>156</v>
      </c>
      <c r="B31" s="13"/>
      <c r="C31" s="14"/>
      <c r="D31" s="137">
        <v>2</v>
      </c>
      <c r="E31" s="99">
        <v>286267</v>
      </c>
      <c r="F31" s="74">
        <v>90443.5</v>
      </c>
      <c r="G31" s="75">
        <f>F31/E31</f>
        <v>0.31594106201553096</v>
      </c>
      <c r="H31" s="15"/>
    </row>
    <row r="32" spans="1:8" ht="15.75" x14ac:dyDescent="0.25">
      <c r="A32" s="70" t="s">
        <v>53</v>
      </c>
      <c r="B32" s="13"/>
      <c r="C32" s="14"/>
      <c r="D32" s="137">
        <v>1</v>
      </c>
      <c r="E32" s="99">
        <v>143868</v>
      </c>
      <c r="F32" s="74">
        <v>71604</v>
      </c>
      <c r="G32" s="75">
        <f>F32/E32</f>
        <v>0.49770623071148551</v>
      </c>
      <c r="H32" s="15"/>
    </row>
    <row r="33" spans="1:8" ht="15.75" x14ac:dyDescent="0.25">
      <c r="A33" s="70" t="s">
        <v>98</v>
      </c>
      <c r="B33" s="13"/>
      <c r="C33" s="14"/>
      <c r="D33" s="137">
        <v>1</v>
      </c>
      <c r="E33" s="99">
        <v>31585</v>
      </c>
      <c r="F33" s="74">
        <v>13354</v>
      </c>
      <c r="G33" s="75">
        <f>F33/E33</f>
        <v>0.42279563083742283</v>
      </c>
      <c r="H33" s="15"/>
    </row>
    <row r="34" spans="1:8" ht="15.75" x14ac:dyDescent="0.25">
      <c r="A34" s="70" t="s">
        <v>103</v>
      </c>
      <c r="B34" s="13"/>
      <c r="C34" s="14"/>
      <c r="D34" s="137">
        <v>2</v>
      </c>
      <c r="E34" s="99">
        <v>1700815</v>
      </c>
      <c r="F34" s="74">
        <v>182498.5</v>
      </c>
      <c r="G34" s="75">
        <f>F34/E34</f>
        <v>0.10730061764507015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41</v>
      </c>
      <c r="E39" s="82">
        <f>SUM(E9:E38)</f>
        <v>9271778</v>
      </c>
      <c r="F39" s="82">
        <f>SUM(F9:F38)</f>
        <v>1768692.5</v>
      </c>
      <c r="G39" s="83">
        <f>F39/E39</f>
        <v>0.19076087671641836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106</v>
      </c>
      <c r="E44" s="74">
        <v>11136264.449999999</v>
      </c>
      <c r="F44" s="74">
        <v>586461.99</v>
      </c>
      <c r="G44" s="75">
        <f>1-(+F44/E44)</f>
        <v>0.94733763798146875</v>
      </c>
      <c r="H44" s="15"/>
    </row>
    <row r="45" spans="1:8" ht="15.75" x14ac:dyDescent="0.25">
      <c r="A45" s="27" t="s">
        <v>34</v>
      </c>
      <c r="B45" s="28"/>
      <c r="C45" s="14"/>
      <c r="D45" s="73">
        <v>17</v>
      </c>
      <c r="E45" s="74">
        <v>6150851.5899999999</v>
      </c>
      <c r="F45" s="74">
        <v>566107.14</v>
      </c>
      <c r="G45" s="75">
        <f t="shared" ref="G45:G53" si="1">1-(+F45/E45)</f>
        <v>0.90796280291978237</v>
      </c>
      <c r="H45" s="15"/>
    </row>
    <row r="46" spans="1:8" ht="15.75" x14ac:dyDescent="0.25">
      <c r="A46" s="27" t="s">
        <v>35</v>
      </c>
      <c r="B46" s="28"/>
      <c r="C46" s="14"/>
      <c r="D46" s="73">
        <v>87</v>
      </c>
      <c r="E46" s="74">
        <v>4049248.75</v>
      </c>
      <c r="F46" s="74">
        <v>305884.21000000002</v>
      </c>
      <c r="G46" s="75">
        <f t="shared" si="1"/>
        <v>0.9244590221828185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114</v>
      </c>
      <c r="E48" s="74">
        <v>13989908.359999999</v>
      </c>
      <c r="F48" s="74">
        <v>925743.49</v>
      </c>
      <c r="G48" s="75">
        <f t="shared" si="1"/>
        <v>0.93382776597401529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1530705</v>
      </c>
      <c r="F50" s="74">
        <v>98485</v>
      </c>
      <c r="G50" s="75">
        <f t="shared" si="1"/>
        <v>0.93566036564850841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222840</v>
      </c>
      <c r="F51" s="74">
        <v>32730</v>
      </c>
      <c r="G51" s="75">
        <f t="shared" si="1"/>
        <v>0.85312331717824441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213925</v>
      </c>
      <c r="F52" s="74">
        <v>5500</v>
      </c>
      <c r="G52" s="75">
        <f t="shared" si="1"/>
        <v>0.97429005492579179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141200</v>
      </c>
      <c r="F53" s="74">
        <v>-9300</v>
      </c>
      <c r="G53" s="75">
        <f t="shared" si="1"/>
        <v>1.0658640226628895</v>
      </c>
      <c r="H53" s="15"/>
    </row>
    <row r="54" spans="1:8" ht="15.75" x14ac:dyDescent="0.25">
      <c r="A54" s="27" t="s">
        <v>61</v>
      </c>
      <c r="B54" s="30"/>
      <c r="C54" s="14"/>
      <c r="D54" s="73">
        <v>1268</v>
      </c>
      <c r="E54" s="74">
        <v>87422926.510000005</v>
      </c>
      <c r="F54" s="74">
        <v>9760659.2100000009</v>
      </c>
      <c r="G54" s="75">
        <f>1-(+F54/E54)</f>
        <v>0.88835126436903811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343135.84</v>
      </c>
      <c r="F55" s="74">
        <v>41818.730000000003</v>
      </c>
      <c r="G55" s="75">
        <f>1-(+F55/E55)</f>
        <v>0.87812777003999354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1633</v>
      </c>
      <c r="E62" s="82">
        <f>SUM(E44:E61)</f>
        <v>125201005.5</v>
      </c>
      <c r="F62" s="82">
        <f>SUM(F44:F61)</f>
        <v>12314089.770000001</v>
      </c>
      <c r="G62" s="83">
        <f>1-(F62/E62)</f>
        <v>0.90164544029959881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14082782.270000001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0</v>
      </c>
      <c r="E39" s="82">
        <f>SUM(E9:E38)</f>
        <v>0</v>
      </c>
      <c r="F39" s="82">
        <f>SUM(F9:F38)</f>
        <v>0</v>
      </c>
      <c r="G39" s="83">
        <v>0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479823.1</v>
      </c>
      <c r="F44" s="74">
        <v>33396.29</v>
      </c>
      <c r="G44" s="75">
        <f>1-(+F44/E44)</f>
        <v>0.9303987448707659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16</v>
      </c>
      <c r="E46" s="74">
        <v>281661</v>
      </c>
      <c r="F46" s="74">
        <v>15282.99</v>
      </c>
      <c r="G46" s="75">
        <f>1-(+F46/E46)</f>
        <v>0.94573977227944228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11</v>
      </c>
      <c r="E47" s="74">
        <v>339331</v>
      </c>
      <c r="F47" s="74">
        <v>57028.3</v>
      </c>
      <c r="G47" s="75">
        <f>1-(+F47/E47)</f>
        <v>0.83193902119169771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809516.65</v>
      </c>
      <c r="F48" s="74">
        <v>65740.75</v>
      </c>
      <c r="G48" s="75">
        <f>1-(+F48/E48)</f>
        <v>0.91879012000556137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6</v>
      </c>
      <c r="E50" s="74">
        <v>231635</v>
      </c>
      <c r="F50" s="74">
        <v>26782.5</v>
      </c>
      <c r="G50" s="75">
        <f>1-(+F50/E50)</f>
        <v>0.8843762816500097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332</v>
      </c>
      <c r="E53" s="74">
        <v>17647420.93</v>
      </c>
      <c r="F53" s="74">
        <v>2016185.6</v>
      </c>
      <c r="G53" s="75">
        <f>1-(+F53/E53)</f>
        <v>0.88575182696682009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390</v>
      </c>
      <c r="E60" s="82">
        <f>SUM(E44:E59)</f>
        <v>19789387.68</v>
      </c>
      <c r="F60" s="82">
        <f>SUM(F44:F59)</f>
        <v>2214416.4300000002</v>
      </c>
      <c r="G60" s="83">
        <f>1-(F60/E60)</f>
        <v>0.88810081111109951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2214416.4300000002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148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734369</v>
      </c>
      <c r="F10" s="74">
        <v>138159</v>
      </c>
      <c r="G10" s="103">
        <f>F10/E10</f>
        <v>0.1881329413414782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215040</v>
      </c>
      <c r="F11" s="74">
        <v>92293</v>
      </c>
      <c r="G11" s="103">
        <f>F11/E11</f>
        <v>0.42918991815476193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61175</v>
      </c>
      <c r="F12" s="74">
        <v>24937</v>
      </c>
      <c r="G12" s="103">
        <f>F12/E12</f>
        <v>0.40763383735185943</v>
      </c>
      <c r="H12" s="15"/>
    </row>
    <row r="13" spans="1:8" ht="15.75" x14ac:dyDescent="0.25">
      <c r="A13" s="93" t="s">
        <v>74</v>
      </c>
      <c r="B13" s="13"/>
      <c r="C13" s="14"/>
      <c r="D13" s="73">
        <v>17</v>
      </c>
      <c r="E13" s="74">
        <v>3777671</v>
      </c>
      <c r="F13" s="74">
        <v>1062721</v>
      </c>
      <c r="G13" s="103">
        <f>F13/E13</f>
        <v>0.28131645132675664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149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1667079</v>
      </c>
      <c r="F18" s="74">
        <v>226040</v>
      </c>
      <c r="G18" s="103">
        <f>F18/E18</f>
        <v>0.13559045492145244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3737631</v>
      </c>
      <c r="F19" s="74">
        <v>351386</v>
      </c>
      <c r="G19" s="103">
        <f>F19/E19</f>
        <v>9.4013025897955155E-2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4073546</v>
      </c>
      <c r="F21" s="74">
        <v>492843.5</v>
      </c>
      <c r="G21" s="103">
        <f>F21/E21</f>
        <v>0.12098635930464514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151</v>
      </c>
      <c r="B23" s="13"/>
      <c r="C23" s="14"/>
      <c r="D23" s="73"/>
      <c r="E23" s="74"/>
      <c r="F23" s="74"/>
      <c r="G23" s="103"/>
      <c r="H23" s="15"/>
    </row>
    <row r="24" spans="1:8" ht="15.75" x14ac:dyDescent="0.25">
      <c r="A24" s="93" t="s">
        <v>145</v>
      </c>
      <c r="B24" s="13"/>
      <c r="C24" s="14"/>
      <c r="D24" s="73">
        <v>1</v>
      </c>
      <c r="E24" s="74">
        <v>371193</v>
      </c>
      <c r="F24" s="74">
        <v>126480</v>
      </c>
      <c r="G24" s="103">
        <f>F24/E24</f>
        <v>0.34073918419797788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1594853</v>
      </c>
      <c r="F25" s="74">
        <v>447612</v>
      </c>
      <c r="G25" s="103">
        <f>F25/E25</f>
        <v>0.28066034926102906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192545</v>
      </c>
      <c r="F26" s="74">
        <v>192545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49017</v>
      </c>
      <c r="F28" s="74">
        <v>-15784.1</v>
      </c>
      <c r="G28" s="103">
        <f>F28/E28</f>
        <v>-0.32201277107942144</v>
      </c>
      <c r="H28" s="15"/>
    </row>
    <row r="29" spans="1:8" ht="15.75" x14ac:dyDescent="0.25">
      <c r="A29" s="70" t="s">
        <v>153</v>
      </c>
      <c r="B29" s="13"/>
      <c r="C29" s="14"/>
      <c r="D29" s="73">
        <v>1</v>
      </c>
      <c r="E29" s="74">
        <v>1598392</v>
      </c>
      <c r="F29" s="74">
        <v>326125.5</v>
      </c>
      <c r="G29" s="103">
        <f>F29/E29</f>
        <v>0.20403349115861441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144</v>
      </c>
      <c r="B32" s="13"/>
      <c r="C32" s="14"/>
      <c r="D32" s="73">
        <v>2</v>
      </c>
      <c r="E32" s="74">
        <v>385057</v>
      </c>
      <c r="F32" s="74">
        <v>75812.2</v>
      </c>
      <c r="G32" s="103">
        <f>F32/E32</f>
        <v>0.1968856558899072</v>
      </c>
      <c r="H32" s="15"/>
    </row>
    <row r="33" spans="1:8" ht="15.75" x14ac:dyDescent="0.25">
      <c r="A33" s="70" t="s">
        <v>154</v>
      </c>
      <c r="B33" s="13"/>
      <c r="C33" s="14"/>
      <c r="D33" s="73">
        <v>2</v>
      </c>
      <c r="E33" s="74">
        <v>671396</v>
      </c>
      <c r="F33" s="74">
        <v>204882.94</v>
      </c>
      <c r="G33" s="103">
        <f>F33/E33</f>
        <v>0.30515960774267348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3026272</v>
      </c>
      <c r="F34" s="74">
        <v>285229</v>
      </c>
      <c r="G34" s="103">
        <f>F34/E34</f>
        <v>9.4250946378911085E-2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60</v>
      </c>
      <c r="E39" s="136">
        <f>SUM(E9:E38)</f>
        <v>22155236</v>
      </c>
      <c r="F39" s="136">
        <f>SUM(F9:F38)</f>
        <v>4031282.04</v>
      </c>
      <c r="G39" s="109">
        <f>F39/E39</f>
        <v>0.18195617686040447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95</v>
      </c>
      <c r="E44" s="74">
        <v>15700288.85</v>
      </c>
      <c r="F44" s="74">
        <v>903450.11</v>
      </c>
      <c r="G44" s="103">
        <f>1-(+F44/E44)</f>
        <v>0.94245646569744479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74">
        <v>7685232.5999999996</v>
      </c>
      <c r="F45" s="74">
        <v>597253.49</v>
      </c>
      <c r="G45" s="103">
        <f>1-(+F45/E45)</f>
        <v>0.92228556751815161</v>
      </c>
      <c r="H45" s="15"/>
    </row>
    <row r="46" spans="1:8" ht="15.75" x14ac:dyDescent="0.25">
      <c r="A46" s="27" t="s">
        <v>35</v>
      </c>
      <c r="B46" s="28"/>
      <c r="C46" s="14"/>
      <c r="D46" s="73">
        <v>252</v>
      </c>
      <c r="E46" s="74">
        <v>14942120</v>
      </c>
      <c r="F46" s="74">
        <v>721209.4</v>
      </c>
      <c r="G46" s="103">
        <f>1-(+F46/E46)</f>
        <v>0.95173312756155082</v>
      </c>
      <c r="H46" s="15"/>
    </row>
    <row r="47" spans="1:8" ht="15.75" x14ac:dyDescent="0.25">
      <c r="A47" s="27" t="s">
        <v>36</v>
      </c>
      <c r="B47" s="28"/>
      <c r="C47" s="14"/>
      <c r="D47" s="73">
        <v>17</v>
      </c>
      <c r="E47" s="74">
        <v>1562203</v>
      </c>
      <c r="F47" s="74">
        <v>151525.5</v>
      </c>
      <c r="G47" s="103">
        <f>1-(+F47/E47)</f>
        <v>0.90300524323663445</v>
      </c>
      <c r="H47" s="15"/>
    </row>
    <row r="48" spans="1:8" ht="15.75" x14ac:dyDescent="0.25">
      <c r="A48" s="27" t="s">
        <v>37</v>
      </c>
      <c r="B48" s="28"/>
      <c r="C48" s="14"/>
      <c r="D48" s="73">
        <v>106</v>
      </c>
      <c r="E48" s="74">
        <v>15676381</v>
      </c>
      <c r="F48" s="74">
        <v>1141914.17</v>
      </c>
      <c r="G48" s="103">
        <f>1-(+F48/E48)</f>
        <v>0.92715702878106876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15"/>
    </row>
    <row r="50" spans="1:8" ht="15.75" x14ac:dyDescent="0.25">
      <c r="A50" s="27" t="s">
        <v>39</v>
      </c>
      <c r="B50" s="28"/>
      <c r="C50" s="14"/>
      <c r="D50" s="73">
        <v>42</v>
      </c>
      <c r="E50" s="74">
        <v>11927697.5</v>
      </c>
      <c r="F50" s="74">
        <v>591514.17000000004</v>
      </c>
      <c r="G50" s="103">
        <f t="shared" ref="G50:G55" si="0">1-(+F50/E50)</f>
        <v>0.95040835249217215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698160</v>
      </c>
      <c r="F51" s="74">
        <v>33600</v>
      </c>
      <c r="G51" s="103">
        <f t="shared" si="0"/>
        <v>0.95187349604675142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743450</v>
      </c>
      <c r="F52" s="74">
        <v>8300</v>
      </c>
      <c r="G52" s="103">
        <f t="shared" si="0"/>
        <v>0.98883583294101818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305800</v>
      </c>
      <c r="F53" s="74">
        <v>45000</v>
      </c>
      <c r="G53" s="103">
        <f t="shared" si="0"/>
        <v>0.85284499672988878</v>
      </c>
      <c r="H53" s="15"/>
    </row>
    <row r="54" spans="1:8" ht="15.75" x14ac:dyDescent="0.25">
      <c r="A54" s="27" t="s">
        <v>99</v>
      </c>
      <c r="B54" s="28"/>
      <c r="C54" s="14"/>
      <c r="D54" s="73">
        <v>1220</v>
      </c>
      <c r="E54" s="74">
        <v>120349415.93000001</v>
      </c>
      <c r="F54" s="74">
        <v>13286516.49</v>
      </c>
      <c r="G54" s="103">
        <f t="shared" si="0"/>
        <v>0.88960049047742817</v>
      </c>
      <c r="H54" s="15"/>
    </row>
    <row r="55" spans="1:8" ht="15.75" x14ac:dyDescent="0.25">
      <c r="A55" s="71" t="s">
        <v>100</v>
      </c>
      <c r="B55" s="30"/>
      <c r="C55" s="14"/>
      <c r="D55" s="73">
        <v>3</v>
      </c>
      <c r="E55" s="74">
        <v>415523</v>
      </c>
      <c r="F55" s="74">
        <v>45328.36</v>
      </c>
      <c r="G55" s="103">
        <f t="shared" si="0"/>
        <v>0.89091251266476224</v>
      </c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4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4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1764</v>
      </c>
      <c r="E61" s="82">
        <f>SUM(E44:E60)</f>
        <v>190006271.88</v>
      </c>
      <c r="F61" s="82">
        <f>SUM(F44:F60)</f>
        <v>17525611.689999998</v>
      </c>
      <c r="G61" s="109">
        <f>1-(+F61/E61)</f>
        <v>0.90776298320789939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21556893.729999997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JANUARY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2204302</v>
      </c>
      <c r="F13" s="110">
        <v>-68758.320000000007</v>
      </c>
      <c r="G13" s="103">
        <f>F13/E13</f>
        <v>-3.1192785743514275E-2</v>
      </c>
      <c r="H13" s="15"/>
    </row>
    <row r="14" spans="1:8" ht="15.75" x14ac:dyDescent="0.25">
      <c r="A14" s="93" t="s">
        <v>107</v>
      </c>
      <c r="B14" s="13"/>
      <c r="C14" s="14"/>
      <c r="D14" s="73">
        <v>3</v>
      </c>
      <c r="E14" s="99">
        <v>471460</v>
      </c>
      <c r="F14" s="110">
        <v>125125</v>
      </c>
      <c r="G14" s="103">
        <f>F14/E14</f>
        <v>0.26539897340177321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104</v>
      </c>
      <c r="B16" s="13"/>
      <c r="C16" s="14"/>
      <c r="D16" s="73"/>
      <c r="E16" s="99"/>
      <c r="F16" s="110"/>
      <c r="G16" s="103"/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380066</v>
      </c>
      <c r="F17" s="110">
        <v>41517</v>
      </c>
      <c r="G17" s="103">
        <f>F17/E17</f>
        <v>0.10923629053901164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408611</v>
      </c>
      <c r="F18" s="110">
        <v>70597</v>
      </c>
      <c r="G18" s="103">
        <f>F18/E18</f>
        <v>0.17277312651886514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899298</v>
      </c>
      <c r="F20" s="110">
        <v>260111</v>
      </c>
      <c r="G20" s="103">
        <f>F20/E20</f>
        <v>0.28923782772784995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1127189</v>
      </c>
      <c r="F23" s="110">
        <v>358882.18</v>
      </c>
      <c r="G23" s="103">
        <f t="shared" ref="G23:G29" si="0">F23/E23</f>
        <v>0.31838687212171163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1885150</v>
      </c>
      <c r="F24" s="110">
        <v>365089.5</v>
      </c>
      <c r="G24" s="103">
        <f t="shared" si="0"/>
        <v>0.19366602127151686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778050</v>
      </c>
      <c r="F25" s="110">
        <v>136598</v>
      </c>
      <c r="G25" s="103">
        <f t="shared" si="0"/>
        <v>0.17556455240665766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44950</v>
      </c>
      <c r="F29" s="110">
        <v>17081</v>
      </c>
      <c r="G29" s="103">
        <f t="shared" si="0"/>
        <v>0.38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0"/>
      <c r="G31" s="103"/>
      <c r="H31" s="15"/>
    </row>
    <row r="32" spans="1:8" ht="15.75" x14ac:dyDescent="0.25">
      <c r="A32" s="70" t="s">
        <v>110</v>
      </c>
      <c r="B32" s="13"/>
      <c r="C32" s="14"/>
      <c r="D32" s="73">
        <v>1</v>
      </c>
      <c r="E32" s="99">
        <v>90422</v>
      </c>
      <c r="F32" s="110">
        <v>16745</v>
      </c>
      <c r="G32" s="103">
        <f>F32/E32</f>
        <v>0.18518723319546129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3248518</v>
      </c>
      <c r="F34" s="110">
        <v>670333</v>
      </c>
      <c r="G34" s="103">
        <f>F34/E34</f>
        <v>0.20635040347629288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43</v>
      </c>
      <c r="E39" s="82">
        <f>SUM(E9:E38)</f>
        <v>11538016</v>
      </c>
      <c r="F39" s="82">
        <f>SUM(F9:F38)</f>
        <v>1993320.3599999999</v>
      </c>
      <c r="G39" s="105">
        <f>F39/E39</f>
        <v>0.17276110208202172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24359415.370000001</v>
      </c>
      <c r="F44" s="74">
        <v>1321569.8999999999</v>
      </c>
      <c r="G44" s="103">
        <f>1-(+F44/E44)</f>
        <v>0.94574706002067732</v>
      </c>
      <c r="H44" s="15"/>
    </row>
    <row r="45" spans="1:8" ht="15.75" x14ac:dyDescent="0.25">
      <c r="A45" s="27" t="s">
        <v>34</v>
      </c>
      <c r="B45" s="28"/>
      <c r="C45" s="14"/>
      <c r="D45" s="73">
        <v>17</v>
      </c>
      <c r="E45" s="74">
        <v>8087515.0499999998</v>
      </c>
      <c r="F45" s="74">
        <v>663143.16</v>
      </c>
      <c r="G45" s="103">
        <f t="shared" ref="G45:G54" si="1">1-(+F45/E45)</f>
        <v>0.91800408952562007</v>
      </c>
      <c r="H45" s="15"/>
    </row>
    <row r="46" spans="1:8" ht="15.75" x14ac:dyDescent="0.25">
      <c r="A46" s="27" t="s">
        <v>35</v>
      </c>
      <c r="B46" s="28"/>
      <c r="C46" s="14"/>
      <c r="D46" s="73">
        <v>136</v>
      </c>
      <c r="E46" s="74">
        <v>18229512.5</v>
      </c>
      <c r="F46" s="74">
        <v>802099.85</v>
      </c>
      <c r="G46" s="103">
        <f t="shared" si="1"/>
        <v>0.95599992868706718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992586</v>
      </c>
      <c r="F47" s="74">
        <v>862.5</v>
      </c>
      <c r="G47" s="103">
        <f t="shared" si="1"/>
        <v>0.99913105766150234</v>
      </c>
      <c r="H47" s="15"/>
    </row>
    <row r="48" spans="1:8" ht="15.75" x14ac:dyDescent="0.25">
      <c r="A48" s="27" t="s">
        <v>37</v>
      </c>
      <c r="B48" s="28"/>
      <c r="C48" s="14"/>
      <c r="D48" s="73">
        <v>72</v>
      </c>
      <c r="E48" s="74">
        <v>9500779.8599999994</v>
      </c>
      <c r="F48" s="74">
        <v>645577.92000000004</v>
      </c>
      <c r="G48" s="103">
        <f t="shared" si="1"/>
        <v>0.93205000752432965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2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1926425</v>
      </c>
      <c r="F50" s="74">
        <v>218997.39</v>
      </c>
      <c r="G50" s="103">
        <f t="shared" si="1"/>
        <v>0.88631927534163024</v>
      </c>
      <c r="H50" s="2"/>
    </row>
    <row r="51" spans="1:8" ht="15.75" x14ac:dyDescent="0.25">
      <c r="A51" s="27" t="s">
        <v>40</v>
      </c>
      <c r="B51" s="28"/>
      <c r="C51" s="14"/>
      <c r="D51" s="73">
        <v>3</v>
      </c>
      <c r="E51" s="74">
        <v>471820</v>
      </c>
      <c r="F51" s="74">
        <v>-16400</v>
      </c>
      <c r="G51" s="103">
        <f t="shared" si="1"/>
        <v>1.0347590182696791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118550</v>
      </c>
      <c r="F52" s="74">
        <v>2400</v>
      </c>
      <c r="G52" s="103">
        <f t="shared" si="1"/>
        <v>0.97975537747785746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2"/>
    </row>
    <row r="54" spans="1:8" ht="15.75" x14ac:dyDescent="0.25">
      <c r="A54" s="27" t="s">
        <v>99</v>
      </c>
      <c r="B54" s="28"/>
      <c r="C54" s="14"/>
      <c r="D54" s="73">
        <v>1227</v>
      </c>
      <c r="E54" s="74">
        <v>115606536.86</v>
      </c>
      <c r="F54" s="74">
        <v>12226403.17</v>
      </c>
      <c r="G54" s="103">
        <f t="shared" si="1"/>
        <v>0.89424124706022268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4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2"/>
    </row>
    <row r="58" spans="1:8" x14ac:dyDescent="0.2">
      <c r="A58" s="16" t="s">
        <v>44</v>
      </c>
      <c r="B58" s="28"/>
      <c r="C58" s="14"/>
      <c r="D58" s="77"/>
      <c r="E58" s="95"/>
      <c r="F58" s="74">
        <v>112404.95</v>
      </c>
      <c r="G58" s="104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1620</v>
      </c>
      <c r="E61" s="82">
        <f>SUM(E44:E60)</f>
        <v>179293140.63999999</v>
      </c>
      <c r="F61" s="82">
        <f>SUM(F44:F60)</f>
        <v>15977058.84</v>
      </c>
      <c r="G61" s="109">
        <f>1-(+F61/E61)</f>
        <v>0.91088862193517994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17970379.199999999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2024-02-27T22:17:38Z</cp:lastPrinted>
  <dcterms:created xsi:type="dcterms:W3CDTF">2012-06-07T14:04:25Z</dcterms:created>
  <dcterms:modified xsi:type="dcterms:W3CDTF">2024-03-08T17:32:01Z</dcterms:modified>
</cp:coreProperties>
</file>